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activeTab="2"/>
  </bookViews>
  <sheets>
    <sheet name="Почитай-ка" sheetId="2" r:id="rId1"/>
    <sheet name="Тайны математики" sheetId="3" r:id="rId2"/>
    <sheet name="Мир вокруг нас" sheetId="13" r:id="rId3"/>
    <sheet name="ритмика" sheetId="4" r:id="rId4"/>
    <sheet name="Школа будущего первоклассника" sheetId="5" r:id="rId5"/>
    <sheet name="Каллиграфия" sheetId="6" r:id="rId6"/>
    <sheet name="Мой путь" sheetId="8" r:id="rId7"/>
    <sheet name="Меридиан" sheetId="9" r:id="rId8"/>
    <sheet name="Счастливый английский" sheetId="10" r:id="rId9"/>
    <sheet name="Юный физик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<sst xmlns="http://schemas.openxmlformats.org/spreadsheetml/2006/main" count="917" uniqueCount="125">
  <si>
    <t>Городская школа №3</t>
  </si>
  <si>
    <t>Почитай-ка</t>
  </si>
  <si>
    <t>Михайлова Т.В.</t>
  </si>
  <si>
    <t>общая площадь  школы</t>
  </si>
  <si>
    <t>занимаемая площадь</t>
  </si>
  <si>
    <t xml:space="preserve">кол-во занятий в неделю(часы) </t>
  </si>
  <si>
    <t>кол-во занятий в месяц(часы)</t>
  </si>
  <si>
    <t>режим работы (часы)</t>
  </si>
  <si>
    <t>кол-во детей</t>
  </si>
  <si>
    <t>стоим-сть  используемого оборудования в.т.ч</t>
  </si>
  <si>
    <t>ноутбок,компьютер</t>
  </si>
  <si>
    <t>интерактивный комплект</t>
  </si>
  <si>
    <t>документ камера</t>
  </si>
  <si>
    <t>принтер</t>
  </si>
  <si>
    <t>Оплата труда :</t>
  </si>
  <si>
    <t>оклад</t>
  </si>
  <si>
    <t>за метод.литер.</t>
  </si>
  <si>
    <t>за категорию(первая)( 12%)</t>
  </si>
  <si>
    <t>за звание</t>
  </si>
  <si>
    <t>начисление 30,2%</t>
  </si>
  <si>
    <t>всего</t>
  </si>
  <si>
    <t xml:space="preserve">оплата труда за час занятия на 1го обучающегося </t>
  </si>
  <si>
    <t xml:space="preserve"> 2.Затраты на материальные запасы на 1го ребенка-</t>
  </si>
  <si>
    <t>Стоимость оборудования</t>
  </si>
  <si>
    <t>количество месяцев использования(  12,24,36)</t>
  </si>
  <si>
    <t>Стоимость  использования  оборудования в месяц в рублях</t>
  </si>
  <si>
    <t>Затраты на 1занятие</t>
  </si>
  <si>
    <t>Затраты на  1го уч-ся</t>
  </si>
  <si>
    <t>3. Объем накладных затрат 1 ребенка - руб.</t>
  </si>
  <si>
    <t>Расчет накладных затрат</t>
  </si>
  <si>
    <t>прогноз затрат на АУП</t>
  </si>
  <si>
    <t>Прогноз затрат общехозяйственного назнач.</t>
  </si>
  <si>
    <t>Прогноз суммы начисленной амортизации имущества общехоз-го назнач.</t>
  </si>
  <si>
    <t>Прогноз ФОТ основного персонала</t>
  </si>
  <si>
    <t>Коэффициент накладных затрат 5=(1+2+3)/4</t>
  </si>
  <si>
    <t xml:space="preserve">Затраты на основн персонал, </t>
  </si>
  <si>
    <t>Итого накладные затраты (в час на 1 реб)</t>
  </si>
  <si>
    <t>3.Затраты общехозяйственного назначения   всего-</t>
  </si>
  <si>
    <t>всего затраты</t>
  </si>
  <si>
    <t>а, оплата труда обслуживающего персонала</t>
  </si>
  <si>
    <t>недельная нагрузка в часах</t>
  </si>
  <si>
    <t>количество недель</t>
  </si>
  <si>
    <t xml:space="preserve">количество  часов </t>
  </si>
  <si>
    <t>количество детей</t>
  </si>
  <si>
    <t>затраты на 1 го уч-ся в рублях</t>
  </si>
  <si>
    <t>начисление на опл. труда 30,2%</t>
  </si>
  <si>
    <t xml:space="preserve">4. Затраты на коммунальные услуги:  </t>
  </si>
  <si>
    <t>годовое потребление  эл/энерза  2020год квт/час</t>
  </si>
  <si>
    <t>кол/во рабочих (учебных)дней в году</t>
  </si>
  <si>
    <t>кол/во часов работы здания школы</t>
  </si>
  <si>
    <t>Годовой(средний )тариф за эл/энергию</t>
  </si>
  <si>
    <t>затраты в 1час работы зд.школы.(квт/час)</t>
  </si>
  <si>
    <t>затраты  эл/э в 1час работы зд.школы.(в рублях)</t>
  </si>
  <si>
    <t xml:space="preserve"> Вода- </t>
  </si>
  <si>
    <t>норматив на 1го ребенка (куб.м)</t>
  </si>
  <si>
    <t>кол-во рабочих дней</t>
  </si>
  <si>
    <t xml:space="preserve"> по нормативу на 1 ребенка  в год  водоснабжение 2,4 куб.м/ 216 учебн.дн=0,011куб.м в  день,т.е.11л</t>
  </si>
  <si>
    <t>1 реб*11л(в день )/12 часов/1000=0,0009 куб.м*35,16 руб.=0,0316руб.*9чел=</t>
  </si>
  <si>
    <t>2 работника(  учительница, уборщ)*11 л/12 час/1000= 0,0018куб.м.*35,16 руб.</t>
  </si>
  <si>
    <t>На мытье полов 75 л/1000=0,075 куб.м.*35,16 руб.</t>
  </si>
  <si>
    <t xml:space="preserve"> по нормативу на 1 ребенка  в год  водоотведение 2,2куб.мет/ 216 учебн.дн=0,010куб.м в  день,т.е.10л</t>
  </si>
  <si>
    <t>1реб*10л(в день) /12часов/1000=0,0008куб.м*28,21ру*9чел</t>
  </si>
  <si>
    <t>2 работника(  учительница, уборщ)*10 л/12 час/1000= 0,0016куб.м*28,21</t>
  </si>
  <si>
    <t>отопление   (гкал) по факту</t>
  </si>
  <si>
    <t>924,8Гкал(по факту 2020г)/8 мес(период отопления)= 115,6Гкал в мес.</t>
  </si>
  <si>
    <t>115,6Гкал/ 4396,6кв.м.* 56кв.м= 1,47241Гкал/30 дн/24 ч*1 ч*1999,99руб.=</t>
  </si>
  <si>
    <t>тариф</t>
  </si>
  <si>
    <t>5.Материальные затраты - руб.</t>
  </si>
  <si>
    <t>- Канцелярские товары (для ведения документации) – 1,3 руб. на одного ребенка</t>
  </si>
  <si>
    <t>Стоимость – 1248 руб.</t>
  </si>
  <si>
    <t>Срок полезного использования – 8 мес.</t>
  </si>
  <si>
    <t>Расходы в месяц – 1248/8=156</t>
  </si>
  <si>
    <t>Затраты на одного ребенка за одно занятие – 156/12(часов в месяц)=13/9(кол-во детей)</t>
  </si>
  <si>
    <t>- Моющие средства для уборки помещения –  1,04 руб. на одного ребенка</t>
  </si>
  <si>
    <t>Стоимость – 960 руб.</t>
  </si>
  <si>
    <t>Расходы в месяц –960/8=120руб</t>
  </si>
  <si>
    <t>Затраты на одного ребенка за одно занятие – 120/12(часов в месяц)=10/9(кол-во детей)</t>
  </si>
  <si>
    <t xml:space="preserve"> всего  на материальные затраты:</t>
  </si>
  <si>
    <t>1,444+1,111</t>
  </si>
  <si>
    <t>Расчет стоимости одного занятия на 1 уч-ся:</t>
  </si>
  <si>
    <t>Расчет цены на оказание платной услуги</t>
  </si>
  <si>
    <t>Наименование статей затрат</t>
  </si>
  <si>
    <t>Затраты на оплату труда основного персонала</t>
  </si>
  <si>
    <t>Затраты материальных запасов</t>
  </si>
  <si>
    <t>Сумма начисленной амортизации оборудования, используемого при оказании платной услуги</t>
  </si>
  <si>
    <t>Накладные затраты, относимые на  платную услугу</t>
  </si>
  <si>
    <t>Итого затрат</t>
  </si>
  <si>
    <t>Цена на 1 платную услугу на 1 ребенка</t>
  </si>
  <si>
    <t>Цена в месяц на 1 ребенка</t>
  </si>
  <si>
    <t>"Тайны математики"</t>
  </si>
  <si>
    <t xml:space="preserve">Тухватуллина  Л.В.                                                                          </t>
  </si>
  <si>
    <t>интерактивная доска</t>
  </si>
  <si>
    <t>минилаборатория для нач.шк</t>
  </si>
  <si>
    <t>"Мир вокруг нас"</t>
  </si>
  <si>
    <t xml:space="preserve">Садыкова Л.Т.                                                                          </t>
  </si>
  <si>
    <t>"Ритмика"</t>
  </si>
  <si>
    <t>Ефремова  О.В.</t>
  </si>
  <si>
    <t>акустическая аппаратура</t>
  </si>
  <si>
    <t>муз.центр</t>
  </si>
  <si>
    <t>за категорию(первая)( 24%)</t>
  </si>
  <si>
    <t>1 реб*11л(в день )/12 часов/1000=0,0009 куб.м*35,16 руб.=0,0316руб.*18чел=</t>
  </si>
  <si>
    <t>1реб*10л(в день) /12часов/1000=0,0008куб.м*28,21ру*18чел</t>
  </si>
  <si>
    <t>Затраты на одного ребенка за одно занятие – 156/4(часов в месяц)=39/18(кол-во детей)</t>
  </si>
  <si>
    <t>Затраты на одного ребенка за одно занятие – 120/4(часов в месяц)=30/18(кол-во детей)</t>
  </si>
  <si>
    <t>2,166+1,666</t>
  </si>
  <si>
    <t>школа  будущегопервоклассника</t>
  </si>
  <si>
    <t>Хамадиева Г.М.,Садыкова И.И.</t>
  </si>
  <si>
    <t>минилаборатория нач.кл</t>
  </si>
  <si>
    <t>1 реб*11л(в день )/12 часов/1000=0,0009 куб.м*35,16 руб.=0,0316руб.*22чел=</t>
  </si>
  <si>
    <t>1реб*10л(в день) /12часов/1000=0,0008куб.м*28,21ру*22чел</t>
  </si>
  <si>
    <t>Затраты на одного ребенка за одно занятие – 156/12(часов в месяц)=13/22(кол-во детей)</t>
  </si>
  <si>
    <t>Затраты на одного ребенка за одно занятие – 120/12(часов в месяц)=10/22(кол-во детей)</t>
  </si>
  <si>
    <t>0,59091+0,45455</t>
  </si>
  <si>
    <t>Каллиграфия</t>
  </si>
  <si>
    <t>Лукьянова М.А.</t>
  </si>
  <si>
    <t>Мой путь. Выбор будущей профессии</t>
  </si>
  <si>
    <t>Гумерова В.Р.</t>
  </si>
  <si>
    <t>600 руб</t>
  </si>
  <si>
    <t>4р в мес</t>
  </si>
  <si>
    <t>НО Меридиан</t>
  </si>
  <si>
    <t>Чибидина Т.И</t>
  </si>
  <si>
    <t>Счастливый английский</t>
  </si>
  <si>
    <t>Краснова А.В.</t>
  </si>
  <si>
    <t>Юный Физик</t>
  </si>
  <si>
    <t>Фомичева Р.Р.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</si>
</sst>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9">
    <font>
      <sz val="11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9"/>
      <color theme="1"/>
      <name val="Calibri"/>
      <charset val="204"/>
      <scheme val="minor"/>
    </font>
    <font>
      <i/>
      <sz val="10"/>
      <color theme="1"/>
      <name val="Calibri"/>
      <charset val="204"/>
      <scheme val="minor"/>
    </font>
    <font>
      <i/>
      <sz val="11"/>
      <color theme="1"/>
      <name val="Cambria"/>
      <charset val="204"/>
      <scheme val="major"/>
    </font>
    <font>
      <b/>
      <i/>
      <sz val="11"/>
      <color theme="1"/>
      <name val="Cambria"/>
      <charset val="204"/>
      <scheme val="major"/>
    </font>
    <font>
      <i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" fillId="2" borderId="0" xfId="0" applyFont="1" applyFill="1" applyBorder="1"/>
    <xf numFmtId="2" fontId="1" fillId="2" borderId="0" xfId="0" applyNumberFormat="1" applyFont="1" applyFill="1"/>
    <xf numFmtId="2" fontId="2" fillId="0" borderId="0" xfId="0" applyNumberFormat="1" applyFont="1"/>
    <xf numFmtId="2" fontId="3" fillId="0" borderId="0" xfId="0" applyNumberFormat="1" applyFont="1"/>
    <xf numFmtId="2" fontId="2" fillId="0" borderId="0" xfId="0" applyNumberFormat="1" applyFont="1" applyAlignment="1">
      <alignment wrapText="1"/>
    </xf>
    <xf numFmtId="2" fontId="4" fillId="0" borderId="0" xfId="0" applyNumberFormat="1" applyFont="1"/>
    <xf numFmtId="2" fontId="2" fillId="2" borderId="0" xfId="0" applyNumberFormat="1" applyFont="1" applyFill="1" applyBorder="1" applyAlignment="1">
      <alignment wrapText="1"/>
    </xf>
    <xf numFmtId="0" fontId="3" fillId="0" borderId="0" xfId="0" applyFont="1"/>
    <xf numFmtId="0" fontId="1" fillId="2" borderId="0" xfId="0" applyFont="1" applyFill="1"/>
    <xf numFmtId="2" fontId="2" fillId="2" borderId="0" xfId="0" applyNumberFormat="1" applyFont="1" applyFill="1"/>
    <xf numFmtId="2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left"/>
    </xf>
    <xf numFmtId="2" fontId="2" fillId="0" borderId="0" xfId="0" applyNumberFormat="1" applyFont="1" applyBorder="1"/>
    <xf numFmtId="0" fontId="2" fillId="2" borderId="0" xfId="0" applyFont="1" applyFill="1" applyBorder="1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Border="1"/>
    <xf numFmtId="0" fontId="2" fillId="3" borderId="0" xfId="0" applyFont="1" applyFill="1" applyBorder="1" applyAlignment="1">
      <alignment horizontal="left" wrapText="1"/>
    </xf>
    <xf numFmtId="0" fontId="1" fillId="3" borderId="0" xfId="0" applyFont="1" applyFill="1" applyBorder="1"/>
    <xf numFmtId="0" fontId="1" fillId="0" borderId="0" xfId="0" applyFont="1"/>
    <xf numFmtId="1" fontId="2" fillId="0" borderId="0" xfId="0" applyNumberFormat="1" applyFont="1"/>
    <xf numFmtId="2" fontId="5" fillId="0" borderId="0" xfId="0" applyNumberFormat="1" applyFont="1"/>
    <xf numFmtId="0" fontId="5" fillId="0" borderId="0" xfId="0" applyFont="1"/>
    <xf numFmtId="2" fontId="5" fillId="2" borderId="0" xfId="0" applyNumberFormat="1" applyFont="1" applyFill="1"/>
    <xf numFmtId="0" fontId="5" fillId="2" borderId="0" xfId="0" applyFont="1" applyFill="1" applyBorder="1"/>
    <xf numFmtId="180" fontId="5" fillId="0" borderId="0" xfId="0" applyNumberFormat="1" applyFont="1"/>
    <xf numFmtId="0" fontId="5" fillId="0" borderId="0" xfId="0" applyFont="1" applyBorder="1"/>
    <xf numFmtId="0" fontId="5" fillId="0" borderId="0" xfId="0" applyFont="1" applyAlignment="1">
      <alignment horizontal="left" indent="2"/>
    </xf>
    <xf numFmtId="0" fontId="5" fillId="2" borderId="0" xfId="0" applyFont="1" applyFill="1" applyAlignment="1">
      <alignment horizontal="left" indent="2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/>
    <xf numFmtId="2" fontId="2" fillId="0" borderId="1" xfId="0" applyNumberFormat="1" applyFont="1" applyBorder="1"/>
    <xf numFmtId="2" fontId="2" fillId="2" borderId="1" xfId="0" applyNumberFormat="1" applyFont="1" applyFill="1" applyBorder="1"/>
    <xf numFmtId="2" fontId="5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8" fillId="0" borderId="0" xfId="0" applyFont="1"/>
    <xf numFmtId="0" fontId="0" fillId="2" borderId="0" xfId="0" applyFill="1"/>
    <xf numFmtId="0" fontId="2" fillId="4" borderId="0" xfId="0" applyFont="1" applyFill="1"/>
    <xf numFmtId="2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workbookViewId="0">
      <pane xSplit="9" ySplit="20" topLeftCell="J84" activePane="bottomRight" state="frozen"/>
      <selection/>
      <selection pane="topRight"/>
      <selection pane="bottomLeft"/>
      <selection pane="bottomRight" activeCell="A103" sqref="A103"/>
    </sheetView>
  </sheetViews>
  <sheetFormatPr defaultColWidth="9" defaultRowHeight="15"/>
  <cols>
    <col min="1" max="1" width="44.5714285714286" customWidth="1"/>
    <col min="3" max="3" width="21.2857142857143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2"/>
      <c r="C2" s="2"/>
      <c r="D2" s="2"/>
      <c r="E2" s="2"/>
      <c r="F2" s="2"/>
      <c r="G2" s="2"/>
      <c r="H2" s="2"/>
    </row>
    <row r="3" spans="1:8">
      <c r="A3" s="1" t="s">
        <v>2</v>
      </c>
      <c r="B3" s="2"/>
      <c r="C3" s="2"/>
      <c r="D3" s="2"/>
      <c r="E3" s="2"/>
      <c r="F3" s="2"/>
      <c r="G3" s="2"/>
      <c r="H3" s="2"/>
    </row>
    <row r="4" spans="1:8">
      <c r="A4" s="3" t="s">
        <v>3</v>
      </c>
      <c r="B4" s="2">
        <v>4396.6</v>
      </c>
      <c r="C4" s="2"/>
      <c r="D4" s="2"/>
      <c r="E4" s="2"/>
      <c r="F4" s="2"/>
      <c r="G4" s="2">
        <f>B4</f>
        <v>4396.6</v>
      </c>
      <c r="H4" s="2"/>
    </row>
    <row r="5" spans="1:8">
      <c r="A5" s="4" t="s">
        <v>4</v>
      </c>
      <c r="B5" s="2">
        <v>56</v>
      </c>
      <c r="C5" s="2"/>
      <c r="D5" s="2"/>
      <c r="E5" s="2"/>
      <c r="F5" s="2"/>
      <c r="G5" s="2">
        <f t="shared" ref="G5:G15" si="0">B5</f>
        <v>56</v>
      </c>
      <c r="H5" s="2"/>
    </row>
    <row r="6" spans="1:8">
      <c r="A6" s="4" t="s">
        <v>5</v>
      </c>
      <c r="B6" s="2">
        <v>1</v>
      </c>
      <c r="C6" s="2"/>
      <c r="D6" s="2"/>
      <c r="E6" s="2"/>
      <c r="F6" s="2"/>
      <c r="G6" s="2">
        <v>1</v>
      </c>
      <c r="H6" s="2"/>
    </row>
    <row r="7" spans="1:8">
      <c r="A7" s="4" t="s">
        <v>6</v>
      </c>
      <c r="B7" s="2">
        <f>B6*4</f>
        <v>4</v>
      </c>
      <c r="C7" s="2"/>
      <c r="D7" s="2"/>
      <c r="E7" s="2"/>
      <c r="F7" s="2"/>
      <c r="G7" s="2">
        <f t="shared" si="0"/>
        <v>4</v>
      </c>
      <c r="H7" s="2"/>
    </row>
    <row r="8" spans="1:8">
      <c r="A8" s="4" t="s">
        <v>7</v>
      </c>
      <c r="B8" s="2">
        <v>12</v>
      </c>
      <c r="C8" s="2"/>
      <c r="D8" s="2"/>
      <c r="E8" s="2"/>
      <c r="F8" s="2"/>
      <c r="G8" s="2">
        <f t="shared" si="0"/>
        <v>12</v>
      </c>
      <c r="H8" s="2"/>
    </row>
    <row r="9" spans="1:8">
      <c r="A9" s="3" t="s">
        <v>8</v>
      </c>
      <c r="B9" s="2">
        <v>9</v>
      </c>
      <c r="C9" s="2"/>
      <c r="D9" s="2"/>
      <c r="E9" s="2"/>
      <c r="F9" s="2"/>
      <c r="G9" s="2">
        <f t="shared" si="0"/>
        <v>9</v>
      </c>
      <c r="H9" s="2"/>
    </row>
    <row r="10" ht="30" spans="1:8">
      <c r="A10" s="4" t="s">
        <v>9</v>
      </c>
      <c r="B10">
        <f>B11+B12+B14+B13</f>
        <v>144810</v>
      </c>
      <c r="C10" s="2"/>
      <c r="D10" s="2"/>
      <c r="E10" s="2"/>
      <c r="F10" s="2"/>
      <c r="G10" s="2">
        <f t="shared" si="0"/>
        <v>144810</v>
      </c>
      <c r="H10" s="2"/>
    </row>
    <row r="11" spans="1:8">
      <c r="A11" s="3" t="s">
        <v>10</v>
      </c>
      <c r="B11">
        <v>19910</v>
      </c>
      <c r="C11" s="2"/>
      <c r="D11" s="2"/>
      <c r="E11" s="2"/>
      <c r="F11" s="2"/>
      <c r="G11" s="2">
        <f t="shared" si="0"/>
        <v>19910</v>
      </c>
      <c r="H11" s="2"/>
    </row>
    <row r="12" spans="1:8">
      <c r="A12" s="3" t="s">
        <v>11</v>
      </c>
      <c r="B12">
        <v>92500</v>
      </c>
      <c r="C12" s="2"/>
      <c r="D12" s="2"/>
      <c r="E12" s="2"/>
      <c r="F12" s="2"/>
      <c r="G12" s="2">
        <f t="shared" si="0"/>
        <v>92500</v>
      </c>
      <c r="H12" s="2"/>
    </row>
    <row r="13" spans="1:8">
      <c r="A13" s="3" t="s">
        <v>12</v>
      </c>
      <c r="B13">
        <v>23050</v>
      </c>
      <c r="C13" s="2"/>
      <c r="D13" s="2"/>
      <c r="E13" s="2"/>
      <c r="F13" s="2"/>
      <c r="G13" s="2">
        <f t="shared" si="0"/>
        <v>23050</v>
      </c>
      <c r="H13" s="2"/>
    </row>
    <row r="14" spans="1:8">
      <c r="A14" s="3" t="s">
        <v>13</v>
      </c>
      <c r="B14">
        <v>9350</v>
      </c>
      <c r="C14" s="2"/>
      <c r="D14" s="2"/>
      <c r="E14" s="2"/>
      <c r="F14" s="2"/>
      <c r="G14" s="2">
        <f t="shared" si="0"/>
        <v>9350</v>
      </c>
      <c r="H14" s="2"/>
    </row>
    <row r="15" spans="1:8">
      <c r="A15" s="5" t="s">
        <v>14</v>
      </c>
      <c r="B15" s="6">
        <f>B22</f>
        <v>10.742732345679</v>
      </c>
      <c r="C15" s="2"/>
      <c r="D15" s="2"/>
      <c r="E15" s="2"/>
      <c r="F15" s="2"/>
      <c r="G15" s="7">
        <f t="shared" si="0"/>
        <v>10.742732345679</v>
      </c>
      <c r="H15" s="2"/>
    </row>
    <row r="16" spans="1:8">
      <c r="A16" s="3" t="s">
        <v>15</v>
      </c>
      <c r="B16" s="8">
        <v>14232</v>
      </c>
      <c r="C16" s="2"/>
      <c r="D16" s="2"/>
      <c r="E16" s="2"/>
      <c r="F16" s="2"/>
      <c r="G16" s="2"/>
      <c r="H16" s="2"/>
    </row>
    <row r="17" spans="1:8">
      <c r="A17" s="3" t="s">
        <v>16</v>
      </c>
      <c r="B17" s="7">
        <v>100</v>
      </c>
      <c r="C17" s="2"/>
      <c r="D17" s="2"/>
      <c r="E17" s="2"/>
      <c r="F17" s="2"/>
      <c r="G17" s="2"/>
      <c r="H17" s="2"/>
    </row>
    <row r="18" spans="1:8">
      <c r="A18" s="3" t="s">
        <v>17</v>
      </c>
      <c r="B18" s="8">
        <f>B16*12/100</f>
        <v>1707.84</v>
      </c>
      <c r="C18" s="2"/>
      <c r="D18" s="2"/>
      <c r="E18" s="2"/>
      <c r="F18" s="2"/>
      <c r="G18" s="2"/>
      <c r="H18" s="2"/>
    </row>
    <row r="19" spans="1:8">
      <c r="A19" s="3" t="s">
        <v>18</v>
      </c>
      <c r="B19" s="7">
        <v>0</v>
      </c>
      <c r="C19" s="2"/>
      <c r="D19" s="2"/>
      <c r="E19" s="2"/>
      <c r="F19" s="2"/>
      <c r="G19" s="2"/>
      <c r="H19" s="2"/>
    </row>
    <row r="20" spans="1:8">
      <c r="A20" s="3" t="s">
        <v>19</v>
      </c>
      <c r="B20" s="9">
        <f>(B16+B17+B18)*30.2%</f>
        <v>4844.03168</v>
      </c>
      <c r="C20" s="2"/>
      <c r="D20" s="2"/>
      <c r="E20" s="2"/>
      <c r="F20" s="2"/>
      <c r="G20" s="2"/>
      <c r="H20" s="2"/>
    </row>
    <row r="21" spans="1:8">
      <c r="A21" s="3" t="s">
        <v>20</v>
      </c>
      <c r="B21" s="10">
        <f>SUM(B16:B20)</f>
        <v>20883.87168</v>
      </c>
      <c r="C21" s="2"/>
      <c r="D21" s="2"/>
      <c r="E21" s="2"/>
      <c r="F21" s="2"/>
      <c r="G21" s="2"/>
      <c r="H21" s="2"/>
    </row>
    <row r="22" ht="30" spans="1:8">
      <c r="A22" s="11" t="s">
        <v>21</v>
      </c>
      <c r="B22" s="7">
        <f>B21/18/12*1/B9</f>
        <v>10.742732345679</v>
      </c>
      <c r="C22" s="2"/>
      <c r="D22" s="2"/>
      <c r="E22" s="2"/>
      <c r="F22" s="2"/>
      <c r="G22" s="2"/>
      <c r="H22" s="2"/>
    </row>
    <row r="23" spans="1:8">
      <c r="A23" s="3"/>
      <c r="B23" s="12"/>
      <c r="C23" s="2"/>
      <c r="D23" s="2"/>
      <c r="E23" s="2"/>
      <c r="F23" s="2"/>
      <c r="G23" s="2"/>
      <c r="H23" s="2"/>
    </row>
    <row r="24" spans="1:8">
      <c r="A24" s="5" t="s">
        <v>22</v>
      </c>
      <c r="B24" s="13"/>
      <c r="C24" s="13"/>
      <c r="D24" s="14">
        <f>B30</f>
        <v>111.736111111111</v>
      </c>
      <c r="E24" s="2"/>
      <c r="F24" s="2"/>
      <c r="G24" s="7">
        <f>D24</f>
        <v>111.736111111111</v>
      </c>
      <c r="H24" s="2"/>
    </row>
    <row r="25" spans="1:8">
      <c r="A25" s="15" t="s">
        <v>23</v>
      </c>
      <c r="B25" s="2">
        <f>B10</f>
        <v>144810</v>
      </c>
      <c r="C25" s="2"/>
      <c r="D25" s="2"/>
      <c r="E25" s="2"/>
      <c r="F25" s="2"/>
      <c r="G25" s="2"/>
      <c r="H25" s="2"/>
    </row>
    <row r="26" spans="1:8">
      <c r="A26" s="4" t="s">
        <v>24</v>
      </c>
      <c r="B26" s="2">
        <v>36</v>
      </c>
      <c r="C26" s="2"/>
      <c r="D26" s="2"/>
      <c r="E26" s="2"/>
      <c r="F26" s="2"/>
      <c r="G26" s="2"/>
      <c r="H26" s="2"/>
    </row>
    <row r="27" spans="1:8">
      <c r="A27" s="3"/>
      <c r="B27" s="2"/>
      <c r="C27" s="2"/>
      <c r="D27" s="2"/>
      <c r="E27" s="2"/>
      <c r="F27" s="2"/>
      <c r="G27" s="2"/>
      <c r="H27" s="2"/>
    </row>
    <row r="28" ht="30" spans="1:8">
      <c r="A28" s="4" t="s">
        <v>25</v>
      </c>
      <c r="B28" s="9">
        <f>B25/36</f>
        <v>4022.5</v>
      </c>
      <c r="C28" s="2"/>
      <c r="D28" s="2"/>
      <c r="E28" s="2"/>
      <c r="F28" s="2"/>
      <c r="G28" s="2"/>
      <c r="H28" s="2"/>
    </row>
    <row r="29" spans="1:8">
      <c r="A29" s="3" t="s">
        <v>26</v>
      </c>
      <c r="B29" s="7">
        <f>B28/B7</f>
        <v>1005.625</v>
      </c>
      <c r="C29" s="2"/>
      <c r="D29" s="2"/>
      <c r="E29" s="2"/>
      <c r="F29" s="2"/>
      <c r="G29" s="2"/>
      <c r="H29" s="2"/>
    </row>
    <row r="30" spans="1:8">
      <c r="A30" s="16" t="s">
        <v>27</v>
      </c>
      <c r="B30" s="17">
        <f>B29/B9</f>
        <v>111.736111111111</v>
      </c>
      <c r="C30" s="2"/>
      <c r="D30" s="2"/>
      <c r="E30" s="2"/>
      <c r="F30" s="2"/>
      <c r="G30" s="2"/>
      <c r="H30" s="2"/>
    </row>
    <row r="31" spans="1:8">
      <c r="A31" s="13" t="s">
        <v>28</v>
      </c>
      <c r="B31" s="18"/>
      <c r="C31" s="19"/>
      <c r="D31" s="19"/>
      <c r="E31" s="2"/>
      <c r="F31" s="2"/>
      <c r="G31" s="2"/>
      <c r="H31" s="2"/>
    </row>
    <row r="32" spans="1:8">
      <c r="A32" s="20" t="s">
        <v>29</v>
      </c>
      <c r="B32" s="3"/>
      <c r="C32" s="2"/>
      <c r="D32" s="2"/>
      <c r="E32" s="2"/>
      <c r="F32" s="2"/>
      <c r="G32" s="2"/>
      <c r="H32" s="2"/>
    </row>
    <row r="33" spans="1:8">
      <c r="A33" s="21" t="s">
        <v>30</v>
      </c>
      <c r="B33" s="3"/>
      <c r="C33" s="2"/>
      <c r="D33" s="2"/>
      <c r="E33" s="2"/>
      <c r="F33" s="2"/>
      <c r="G33" s="2"/>
      <c r="H33" s="2"/>
    </row>
    <row r="34" customHeight="1" spans="1:8">
      <c r="A34" s="21" t="s">
        <v>31</v>
      </c>
      <c r="B34" s="3"/>
      <c r="C34" s="2"/>
      <c r="D34" s="2"/>
      <c r="E34" s="2"/>
      <c r="F34" s="2"/>
      <c r="G34" s="7">
        <f>B41</f>
        <v>20.5622070845836</v>
      </c>
      <c r="H34" s="2"/>
    </row>
    <row r="35" customHeight="1" spans="1:8">
      <c r="A35" s="22" t="s">
        <v>32</v>
      </c>
      <c r="B35" s="22"/>
      <c r="C35" s="2"/>
      <c r="D35" s="2"/>
      <c r="E35" s="2"/>
      <c r="F35" s="2"/>
      <c r="G35" s="2"/>
      <c r="H35" s="2"/>
    </row>
    <row r="36" spans="1:8">
      <c r="A36" s="21" t="s">
        <v>33</v>
      </c>
      <c r="B36" s="3"/>
      <c r="C36" s="2"/>
      <c r="D36" s="2"/>
      <c r="E36" s="2"/>
      <c r="F36" s="2"/>
      <c r="G36" s="7">
        <f>G15</f>
        <v>10.742732345679</v>
      </c>
      <c r="H36" s="2"/>
    </row>
    <row r="37" spans="1:8">
      <c r="A37" s="21" t="s">
        <v>34</v>
      </c>
      <c r="B37" s="3"/>
      <c r="C37" s="2"/>
      <c r="D37" s="2"/>
      <c r="E37" s="2"/>
      <c r="F37" s="2"/>
      <c r="G37" s="7">
        <f>(G33+G34+G35)/G36</f>
        <v>1.91405746908088</v>
      </c>
      <c r="H37" s="2"/>
    </row>
    <row r="38" spans="1:8">
      <c r="A38" s="21" t="s">
        <v>35</v>
      </c>
      <c r="B38" s="3"/>
      <c r="C38" s="2"/>
      <c r="D38" s="2"/>
      <c r="E38" s="2"/>
      <c r="F38" s="2"/>
      <c r="G38" s="7">
        <f>G36</f>
        <v>10.742732345679</v>
      </c>
      <c r="H38" s="2"/>
    </row>
    <row r="39" spans="1:8">
      <c r="A39" s="21" t="s">
        <v>36</v>
      </c>
      <c r="B39" s="3"/>
      <c r="C39" s="2"/>
      <c r="D39" s="2"/>
      <c r="E39" s="2"/>
      <c r="F39" s="2"/>
      <c r="G39" s="7">
        <f>G34</f>
        <v>20.5622070845836</v>
      </c>
      <c r="H39" s="2"/>
    </row>
    <row r="40" spans="1:8">
      <c r="A40" s="21"/>
      <c r="B40" s="3"/>
      <c r="C40" s="2"/>
      <c r="D40" s="2"/>
      <c r="E40" s="2"/>
      <c r="F40" s="2"/>
      <c r="G40" s="7"/>
      <c r="H40" s="2"/>
    </row>
    <row r="41" spans="1:8">
      <c r="A41" s="5" t="s">
        <v>37</v>
      </c>
      <c r="B41" s="14">
        <f>B43</f>
        <v>20.5622070845836</v>
      </c>
      <c r="C41" s="19"/>
      <c r="D41" s="2"/>
      <c r="E41" s="2"/>
      <c r="F41" s="2"/>
      <c r="G41" s="7">
        <f>B41</f>
        <v>20.5622070845836</v>
      </c>
      <c r="H41" s="2"/>
    </row>
    <row r="42" spans="1:8">
      <c r="A42" s="23"/>
      <c r="B42" s="20"/>
      <c r="C42" s="20"/>
      <c r="D42" s="2"/>
      <c r="E42" s="2"/>
      <c r="F42" s="2"/>
      <c r="G42" s="2"/>
      <c r="H42" s="2"/>
    </row>
    <row r="43" spans="1:8">
      <c r="A43" s="3" t="s">
        <v>38</v>
      </c>
      <c r="B43" s="7">
        <f>B52+B53+B77</f>
        <v>20.5622070845836</v>
      </c>
      <c r="C43" s="2"/>
      <c r="D43" s="2"/>
      <c r="E43" s="2"/>
      <c r="F43" s="2"/>
      <c r="G43" s="2"/>
      <c r="H43" s="2"/>
    </row>
    <row r="44" spans="1:8">
      <c r="A44" s="3" t="s">
        <v>39</v>
      </c>
      <c r="B44" s="7"/>
      <c r="C44" s="2"/>
      <c r="D44" s="2"/>
      <c r="E44" s="2"/>
      <c r="F44" s="2"/>
      <c r="G44" s="2"/>
      <c r="H44" s="2"/>
    </row>
    <row r="45" spans="1:8">
      <c r="A45" s="3" t="s">
        <v>15</v>
      </c>
      <c r="B45" s="2">
        <v>12792</v>
      </c>
      <c r="C45" s="2"/>
      <c r="D45" s="2"/>
      <c r="E45" s="2"/>
      <c r="F45" s="2"/>
      <c r="G45" s="2"/>
      <c r="H45" s="2"/>
    </row>
    <row r="46" spans="1:8">
      <c r="A46" s="3" t="s">
        <v>40</v>
      </c>
      <c r="B46" s="2">
        <v>40</v>
      </c>
      <c r="C46" s="2"/>
      <c r="D46" s="2"/>
      <c r="E46" s="2"/>
      <c r="F46" s="2"/>
      <c r="G46" s="2"/>
      <c r="H46" s="2"/>
    </row>
    <row r="47" spans="1:8">
      <c r="A47" s="3" t="s">
        <v>41</v>
      </c>
      <c r="B47" s="2">
        <v>4</v>
      </c>
      <c r="C47" s="2"/>
      <c r="D47" s="2"/>
      <c r="E47" s="2"/>
      <c r="F47" s="2"/>
      <c r="G47" s="2"/>
      <c r="H47" s="2"/>
    </row>
    <row r="48" spans="1:8">
      <c r="A48" s="3" t="s">
        <v>42</v>
      </c>
      <c r="B48" s="2">
        <v>1</v>
      </c>
      <c r="C48" s="2"/>
      <c r="D48" s="2"/>
      <c r="E48" s="2"/>
      <c r="F48" s="2"/>
      <c r="G48" s="2"/>
      <c r="H48" s="2"/>
    </row>
    <row r="49" spans="1:8">
      <c r="A49" s="3" t="s">
        <v>43</v>
      </c>
      <c r="B49" s="2">
        <f>B9</f>
        <v>9</v>
      </c>
      <c r="C49" s="2"/>
      <c r="D49" s="2"/>
      <c r="E49" s="2"/>
      <c r="F49" s="2"/>
      <c r="G49" s="2"/>
      <c r="H49" s="2"/>
    </row>
    <row r="50" spans="1:8">
      <c r="A50" s="3" t="s">
        <v>44</v>
      </c>
      <c r="B50" s="7">
        <f>B45/B46/B47/B48/B49</f>
        <v>8.88333333333333</v>
      </c>
      <c r="C50" s="2"/>
      <c r="D50" s="2"/>
      <c r="E50" s="2"/>
      <c r="F50" s="2"/>
      <c r="G50" s="2"/>
      <c r="H50" s="2"/>
    </row>
    <row r="51" spans="1:8">
      <c r="A51" s="3" t="s">
        <v>45</v>
      </c>
      <c r="B51" s="7">
        <f>B50*30.2/100</f>
        <v>2.68276666666667</v>
      </c>
      <c r="C51" s="2"/>
      <c r="D51" s="2"/>
      <c r="E51" s="2"/>
      <c r="F51" s="2"/>
      <c r="G51" s="2"/>
      <c r="H51" s="2"/>
    </row>
    <row r="52" spans="1:8">
      <c r="A52" s="3" t="s">
        <v>20</v>
      </c>
      <c r="B52" s="7">
        <f>B50+B51</f>
        <v>11.5661</v>
      </c>
      <c r="C52" s="2"/>
      <c r="D52" s="2"/>
      <c r="E52" s="2"/>
      <c r="F52" s="2"/>
      <c r="G52" s="2"/>
      <c r="H52" s="2"/>
    </row>
    <row r="53" spans="1:8">
      <c r="A53" s="13" t="s">
        <v>46</v>
      </c>
      <c r="B53" s="14">
        <f>(B59+B60+B72)/B9</f>
        <v>1.32944041791697</v>
      </c>
      <c r="C53" s="19"/>
      <c r="D53" s="19"/>
      <c r="E53" s="2"/>
      <c r="F53" s="2"/>
      <c r="G53" s="7">
        <f>B53</f>
        <v>1.32944041791697</v>
      </c>
      <c r="H53" s="2"/>
    </row>
    <row r="54" spans="1:8">
      <c r="A54" s="3" t="s">
        <v>47</v>
      </c>
      <c r="B54" s="2">
        <v>65438</v>
      </c>
      <c r="C54" s="2"/>
      <c r="D54" s="2"/>
      <c r="E54" s="2"/>
      <c r="F54" s="2"/>
      <c r="G54" s="2"/>
      <c r="H54" s="2"/>
    </row>
    <row r="55" spans="1:8">
      <c r="A55" s="15" t="s">
        <v>48</v>
      </c>
      <c r="B55" s="2">
        <v>210</v>
      </c>
      <c r="C55" s="2"/>
      <c r="D55" s="2"/>
      <c r="E55" s="2"/>
      <c r="F55" s="2"/>
      <c r="G55" s="2"/>
      <c r="H55" s="2"/>
    </row>
    <row r="56" spans="1:8">
      <c r="A56" s="3" t="s">
        <v>49</v>
      </c>
      <c r="B56" s="2">
        <v>12</v>
      </c>
      <c r="C56" s="2"/>
      <c r="D56" s="2"/>
      <c r="E56" s="2"/>
      <c r="F56" s="2"/>
      <c r="G56" s="2"/>
      <c r="H56" s="2"/>
    </row>
    <row r="57" spans="1:8">
      <c r="A57" s="3" t="s">
        <v>50</v>
      </c>
      <c r="B57" s="2">
        <v>7.32</v>
      </c>
      <c r="C57" s="2"/>
      <c r="D57" s="2"/>
      <c r="E57" s="2"/>
      <c r="F57" s="2"/>
      <c r="G57" s="2"/>
      <c r="H57" s="2"/>
    </row>
    <row r="58" spans="1:8">
      <c r="A58" s="3" t="s">
        <v>51</v>
      </c>
      <c r="B58" s="9">
        <f>B54/B55/B56</f>
        <v>25.9674603174603</v>
      </c>
      <c r="C58" s="2"/>
      <c r="D58" s="2"/>
      <c r="E58" s="2"/>
      <c r="F58" s="2"/>
      <c r="G58" s="2"/>
      <c r="H58" s="2"/>
    </row>
    <row r="59" spans="1:8">
      <c r="A59" s="3" t="s">
        <v>52</v>
      </c>
      <c r="B59" s="7">
        <f>B58/B4*B5*B57</f>
        <v>2.42109387557052</v>
      </c>
      <c r="C59" s="2"/>
      <c r="D59" s="2"/>
      <c r="E59" s="2"/>
      <c r="F59" s="2"/>
      <c r="G59" s="7">
        <f>B59</f>
        <v>2.42109387557052</v>
      </c>
      <c r="H59" s="2"/>
    </row>
    <row r="60" spans="1:8">
      <c r="A60" s="13" t="s">
        <v>53</v>
      </c>
      <c r="B60" s="14">
        <f>G71</f>
        <v>5.45557898412698</v>
      </c>
      <c r="C60" s="2"/>
      <c r="D60" s="2"/>
      <c r="E60" s="2"/>
      <c r="F60" s="2"/>
      <c r="G60" s="14">
        <f>B60</f>
        <v>5.45557898412698</v>
      </c>
      <c r="H60" s="2"/>
    </row>
    <row r="61" spans="1:8">
      <c r="A61" s="24" t="s">
        <v>54</v>
      </c>
      <c r="B61" s="2"/>
      <c r="C61" s="2"/>
      <c r="D61" s="2"/>
      <c r="E61" s="2"/>
      <c r="F61" s="2"/>
      <c r="G61" s="2">
        <v>2.4</v>
      </c>
      <c r="H61" s="2"/>
    </row>
    <row r="62" spans="1:8">
      <c r="A62" s="2" t="s">
        <v>55</v>
      </c>
      <c r="B62" s="2"/>
      <c r="C62" s="2"/>
      <c r="D62" s="2"/>
      <c r="E62" s="2"/>
      <c r="F62" s="2"/>
      <c r="G62" s="2">
        <v>210</v>
      </c>
      <c r="H62" s="2"/>
    </row>
    <row r="63" spans="1:8">
      <c r="A63" s="24" t="s">
        <v>56</v>
      </c>
      <c r="B63" s="2"/>
      <c r="C63" s="2"/>
      <c r="D63" s="2"/>
      <c r="E63" s="2"/>
      <c r="F63" s="2"/>
      <c r="G63" s="25">
        <f>(G61/G62)*1000</f>
        <v>11.4285714285714</v>
      </c>
      <c r="H63" s="2"/>
    </row>
    <row r="64" spans="1:8">
      <c r="A64" s="2" t="s">
        <v>57</v>
      </c>
      <c r="B64" s="2"/>
      <c r="C64" s="2"/>
      <c r="D64" s="2"/>
      <c r="E64" s="2"/>
      <c r="F64" s="2"/>
      <c r="G64" s="7">
        <f>G63/12/1000*35.16*G9</f>
        <v>0.301371428571429</v>
      </c>
      <c r="H64" s="2"/>
    </row>
    <row r="65" spans="1:8">
      <c r="A65" s="2" t="s">
        <v>58</v>
      </c>
      <c r="B65" s="2"/>
      <c r="C65" s="2"/>
      <c r="D65" s="2"/>
      <c r="E65" s="2"/>
      <c r="F65" s="2"/>
      <c r="G65" s="7">
        <f>2*11/12/1000*35.16</f>
        <v>0.06446</v>
      </c>
      <c r="H65" s="2"/>
    </row>
    <row r="66" spans="1:8">
      <c r="A66" s="2" t="s">
        <v>59</v>
      </c>
      <c r="B66" s="2"/>
      <c r="C66" s="2"/>
      <c r="D66" s="2"/>
      <c r="E66" s="2"/>
      <c r="F66" s="2"/>
      <c r="G66" s="7">
        <f>75/1000*35.16</f>
        <v>2.637</v>
      </c>
      <c r="H66" s="2"/>
    </row>
    <row r="67" spans="1:8">
      <c r="A67" s="24" t="s">
        <v>60</v>
      </c>
      <c r="B67" s="2"/>
      <c r="C67" s="2"/>
      <c r="D67" s="2"/>
      <c r="E67" s="2"/>
      <c r="F67" s="2"/>
      <c r="G67" s="25">
        <f>2.2/210*1000</f>
        <v>10.4761904761905</v>
      </c>
      <c r="H67" s="2"/>
    </row>
    <row r="68" spans="1:8">
      <c r="A68" s="24" t="s">
        <v>61</v>
      </c>
      <c r="B68" s="2"/>
      <c r="C68" s="2"/>
      <c r="D68" s="2"/>
      <c r="E68" s="2"/>
      <c r="F68" s="2"/>
      <c r="G68" s="26">
        <f>10/12/1000*28.21*G9</f>
        <v>0.211575</v>
      </c>
      <c r="H68" s="27"/>
    </row>
    <row r="69" spans="1:8">
      <c r="A69" s="2" t="s">
        <v>62</v>
      </c>
      <c r="B69" s="2"/>
      <c r="C69" s="2"/>
      <c r="D69" s="2"/>
      <c r="E69" s="2"/>
      <c r="F69" s="2"/>
      <c r="G69" s="26">
        <f>2*G67/12/1000*28.21</f>
        <v>0.0492555555555556</v>
      </c>
      <c r="H69" s="27"/>
    </row>
    <row r="70" spans="1:8">
      <c r="A70" s="24"/>
      <c r="B70" s="2"/>
      <c r="C70" s="27"/>
      <c r="D70" s="27"/>
      <c r="E70" s="27"/>
      <c r="F70" s="27"/>
      <c r="G70" s="26">
        <f>(0.0009+0.0018+0.075)*28.21</f>
        <v>2.191917</v>
      </c>
      <c r="H70" s="27"/>
    </row>
    <row r="71" spans="1:8">
      <c r="A71" s="24"/>
      <c r="B71" s="2"/>
      <c r="C71" s="27"/>
      <c r="D71" s="27"/>
      <c r="E71" s="27"/>
      <c r="F71" s="27"/>
      <c r="G71" s="28">
        <f>G64+G65+G66+G68+G69+G70</f>
        <v>5.45557898412698</v>
      </c>
      <c r="H71" s="27"/>
    </row>
    <row r="72" spans="1:8">
      <c r="A72" s="29" t="s">
        <v>63</v>
      </c>
      <c r="B72" s="28">
        <f>G76</f>
        <v>4.08829090155524</v>
      </c>
      <c r="C72" s="27"/>
      <c r="D72" s="27"/>
      <c r="E72" s="27"/>
      <c r="F72" s="27"/>
      <c r="G72" s="27">
        <v>924.8</v>
      </c>
      <c r="H72" s="27"/>
    </row>
    <row r="73" spans="1:8">
      <c r="A73" s="2" t="s">
        <v>64</v>
      </c>
      <c r="B73" s="2"/>
      <c r="C73" s="27"/>
      <c r="D73" s="27"/>
      <c r="E73" s="27"/>
      <c r="F73" s="27"/>
      <c r="G73" s="27">
        <f>G72/8</f>
        <v>115.6</v>
      </c>
      <c r="H73" s="27"/>
    </row>
    <row r="74" spans="1:8">
      <c r="A74" s="2" t="s">
        <v>65</v>
      </c>
      <c r="B74" s="2"/>
      <c r="C74" s="27"/>
      <c r="D74" s="27"/>
      <c r="E74" s="27"/>
      <c r="F74" s="27"/>
      <c r="G74" s="30">
        <f>G73/G4*G5/30/24*1</f>
        <v>0.00204501458197496</v>
      </c>
      <c r="H74" s="27"/>
    </row>
    <row r="75" spans="1:8">
      <c r="A75" s="2"/>
      <c r="B75" s="2"/>
      <c r="C75" s="27"/>
      <c r="D75" s="27"/>
      <c r="E75" s="27"/>
      <c r="F75" s="27"/>
      <c r="G75" s="27">
        <v>1999.15</v>
      </c>
      <c r="H75" s="27" t="s">
        <v>66</v>
      </c>
    </row>
    <row r="76" spans="1:8">
      <c r="A76" s="31"/>
      <c r="B76" s="27"/>
      <c r="C76" s="27"/>
      <c r="D76" s="27"/>
      <c r="E76" s="27"/>
      <c r="F76" s="27"/>
      <c r="G76" s="28">
        <f>G74*G75</f>
        <v>4.08829090155524</v>
      </c>
      <c r="H76" s="27"/>
    </row>
    <row r="77" spans="1:8">
      <c r="A77" s="13" t="s">
        <v>67</v>
      </c>
      <c r="B77" s="24">
        <f>G82+G87</f>
        <v>7.66666666666667</v>
      </c>
      <c r="C77" s="27"/>
      <c r="D77" s="27"/>
      <c r="E77" s="27"/>
      <c r="F77" s="27"/>
      <c r="G77" s="27">
        <f>G82+G87</f>
        <v>7.66666666666667</v>
      </c>
      <c r="H77" s="27"/>
    </row>
    <row r="78" spans="1:8">
      <c r="A78" s="27" t="s">
        <v>68</v>
      </c>
      <c r="B78" s="27"/>
      <c r="C78" s="27"/>
      <c r="D78" s="27"/>
      <c r="E78" s="27"/>
      <c r="F78" s="27"/>
      <c r="G78" s="27">
        <v>1.3</v>
      </c>
      <c r="H78" s="27"/>
    </row>
    <row r="79" spans="1:8">
      <c r="A79" s="27" t="s">
        <v>69</v>
      </c>
      <c r="B79" s="27"/>
      <c r="C79" s="27"/>
      <c r="D79" s="27"/>
      <c r="E79" s="27"/>
      <c r="F79" s="27"/>
      <c r="G79" s="27">
        <v>1248</v>
      </c>
      <c r="H79" s="27"/>
    </row>
    <row r="80" spans="1:8">
      <c r="A80" s="27" t="s">
        <v>70</v>
      </c>
      <c r="B80" s="27"/>
      <c r="C80" s="27"/>
      <c r="D80" s="27"/>
      <c r="E80" s="27"/>
      <c r="F80" s="27"/>
      <c r="G80" s="27">
        <v>8</v>
      </c>
      <c r="H80" s="27"/>
    </row>
    <row r="81" spans="1:8">
      <c r="A81" s="27" t="s">
        <v>71</v>
      </c>
      <c r="B81" s="27"/>
      <c r="C81" s="27"/>
      <c r="D81" s="27"/>
      <c r="E81" s="27"/>
      <c r="F81" s="27"/>
      <c r="G81" s="27">
        <f>G79/8</f>
        <v>156</v>
      </c>
      <c r="H81" s="27"/>
    </row>
    <row r="82" spans="1:8">
      <c r="A82" s="27" t="s">
        <v>72</v>
      </c>
      <c r="B82" s="27"/>
      <c r="C82" s="27"/>
      <c r="D82" s="27"/>
      <c r="E82" s="27"/>
      <c r="F82" s="27"/>
      <c r="G82" s="27">
        <f>G81/G7/G9</f>
        <v>4.33333333333333</v>
      </c>
      <c r="H82" s="27"/>
    </row>
    <row r="83" spans="1:8">
      <c r="A83" s="27" t="s">
        <v>73</v>
      </c>
      <c r="B83" s="27"/>
      <c r="C83" s="27"/>
      <c r="D83" s="27"/>
      <c r="E83" s="27"/>
      <c r="F83" s="27"/>
      <c r="G83" s="27">
        <v>1.04</v>
      </c>
      <c r="H83" s="27"/>
    </row>
    <row r="84" spans="1:8">
      <c r="A84" s="27" t="s">
        <v>74</v>
      </c>
      <c r="B84" s="27"/>
      <c r="C84" s="27"/>
      <c r="D84" s="27"/>
      <c r="E84" s="27"/>
      <c r="F84" s="27"/>
      <c r="G84" s="27">
        <v>960</v>
      </c>
      <c r="H84" s="27"/>
    </row>
    <row r="85" spans="1:8">
      <c r="A85" s="27" t="s">
        <v>70</v>
      </c>
      <c r="B85" s="27"/>
      <c r="C85" s="27"/>
      <c r="D85" s="27"/>
      <c r="E85" s="27"/>
      <c r="F85" s="27"/>
      <c r="G85" s="27">
        <v>8</v>
      </c>
      <c r="H85" s="27"/>
    </row>
    <row r="86" spans="1:8">
      <c r="A86" s="27" t="s">
        <v>75</v>
      </c>
      <c r="B86" s="27"/>
      <c r="C86" s="27"/>
      <c r="D86" s="27"/>
      <c r="E86" s="27"/>
      <c r="F86" s="27"/>
      <c r="G86" s="27">
        <f>G84/G85</f>
        <v>120</v>
      </c>
      <c r="H86" s="27"/>
    </row>
    <row r="87" spans="1:8">
      <c r="A87" s="27" t="s">
        <v>76</v>
      </c>
      <c r="B87" s="27"/>
      <c r="C87" s="27"/>
      <c r="D87" s="27"/>
      <c r="E87" s="27"/>
      <c r="F87" s="27"/>
      <c r="G87" s="27">
        <f>G86/G7/G9</f>
        <v>3.33333333333333</v>
      </c>
      <c r="H87" s="27"/>
    </row>
    <row r="88" spans="1:8">
      <c r="A88" s="27" t="s">
        <v>77</v>
      </c>
      <c r="B88" s="32"/>
      <c r="C88" s="2" t="s">
        <v>78</v>
      </c>
      <c r="D88" s="2"/>
      <c r="E88" s="2"/>
      <c r="F88" s="2"/>
      <c r="G88" s="2">
        <f>G82+G87</f>
        <v>7.66666666666667</v>
      </c>
      <c r="H88" s="2"/>
    </row>
    <row r="89" spans="1:8">
      <c r="A89" s="33" t="s">
        <v>79</v>
      </c>
      <c r="B89" s="33"/>
      <c r="C89" s="2"/>
      <c r="D89" s="2"/>
      <c r="E89" s="2"/>
      <c r="F89" s="2"/>
      <c r="G89" s="2"/>
      <c r="H89" s="2"/>
    </row>
    <row r="90" spans="1:8">
      <c r="A90" s="34" t="s">
        <v>80</v>
      </c>
      <c r="B90" s="35"/>
      <c r="C90" s="2"/>
      <c r="D90" s="2"/>
      <c r="E90" s="2"/>
      <c r="F90" s="2"/>
      <c r="G90" s="2"/>
      <c r="H90" s="2"/>
    </row>
    <row r="91" spans="1:8">
      <c r="A91" s="36" t="s">
        <v>81</v>
      </c>
      <c r="B91" s="36"/>
      <c r="C91" s="37"/>
      <c r="D91" s="37"/>
      <c r="E91" s="37"/>
      <c r="F91" s="37"/>
      <c r="G91" s="37"/>
      <c r="H91" s="2"/>
    </row>
    <row r="92" ht="28.5" spans="1:11">
      <c r="A92" s="36" t="s">
        <v>82</v>
      </c>
      <c r="B92" s="36"/>
      <c r="C92" s="37"/>
      <c r="D92" s="37"/>
      <c r="E92" s="37"/>
      <c r="F92" s="37"/>
      <c r="G92" s="38">
        <f>G15*G9</f>
        <v>96.6845911111111</v>
      </c>
      <c r="H92" s="2"/>
      <c r="I92" s="44"/>
      <c r="J92" s="44"/>
      <c r="K92" s="44"/>
    </row>
    <row r="93" spans="1:8">
      <c r="A93" s="36" t="s">
        <v>83</v>
      </c>
      <c r="B93" s="36"/>
      <c r="C93" s="37"/>
      <c r="D93" s="37"/>
      <c r="E93" s="37"/>
      <c r="F93" s="37"/>
      <c r="G93" s="39">
        <f>G24*G9</f>
        <v>1005.625</v>
      </c>
      <c r="H93" s="19"/>
    </row>
    <row r="94" ht="42.75" spans="1:8">
      <c r="A94" s="36" t="s">
        <v>84</v>
      </c>
      <c r="B94" s="36"/>
      <c r="C94" s="37"/>
      <c r="D94" s="37"/>
      <c r="E94" s="37"/>
      <c r="F94" s="38"/>
      <c r="G94" s="37">
        <v>0</v>
      </c>
      <c r="H94" s="2"/>
    </row>
    <row r="95" ht="28.5" spans="1:8">
      <c r="A95" s="36" t="s">
        <v>85</v>
      </c>
      <c r="B95" s="36"/>
      <c r="C95" s="37"/>
      <c r="D95" s="37"/>
      <c r="E95" s="37"/>
      <c r="F95" s="37"/>
      <c r="G95" s="38">
        <f>G41*G9</f>
        <v>185.059863761253</v>
      </c>
      <c r="H95" s="2"/>
    </row>
    <row r="96" spans="1:8">
      <c r="A96" s="36" t="s">
        <v>86</v>
      </c>
      <c r="B96" s="36"/>
      <c r="C96" s="37"/>
      <c r="D96" s="37"/>
      <c r="E96" s="37"/>
      <c r="F96" s="37"/>
      <c r="G96" s="38">
        <f>G95+G94+G93+G92</f>
        <v>1287.36945487236</v>
      </c>
      <c r="H96" s="2"/>
    </row>
    <row r="97" spans="1:8">
      <c r="A97" s="36" t="s">
        <v>87</v>
      </c>
      <c r="B97" s="40"/>
      <c r="C97" s="37"/>
      <c r="D97" s="37"/>
      <c r="E97" s="37"/>
      <c r="F97" s="37"/>
      <c r="G97" s="38">
        <f>G96/G9</f>
        <v>143.041050541374</v>
      </c>
      <c r="H97" s="2"/>
    </row>
    <row r="98" ht="15.75" spans="1:8">
      <c r="A98" s="41" t="s">
        <v>88</v>
      </c>
      <c r="B98" s="42"/>
      <c r="C98" s="37"/>
      <c r="D98" s="37"/>
      <c r="E98" s="37"/>
      <c r="F98" s="37"/>
      <c r="G98" s="38">
        <f>G97*G7</f>
        <v>572.164202165495</v>
      </c>
      <c r="H98" s="24"/>
    </row>
    <row r="99" spans="7:7">
      <c r="G99" s="44"/>
    </row>
  </sheetData>
  <mergeCells count="1">
    <mergeCell ref="A35:B35"/>
  </mergeCells>
  <pageMargins left="0.7" right="0.7" top="0.75" bottom="0.75" header="0.3" footer="0.3"/>
  <pageSetup paperSize="9" orientation="portrait" horizontalDpi="180" verticalDpi="18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101"/>
  <sheetViews>
    <sheetView topLeftCell="A85" workbookViewId="0">
      <selection activeCell="A5" sqref="A5"/>
    </sheetView>
  </sheetViews>
  <sheetFormatPr defaultColWidth="9" defaultRowHeight="15" outlineLevelCol="7"/>
  <cols>
    <col min="1" max="1" width="30.2857142857143" customWidth="1"/>
  </cols>
  <sheetData>
    <row r="3" spans="1:7">
      <c r="A3" s="1" t="s">
        <v>0</v>
      </c>
      <c r="B3" s="2"/>
      <c r="C3" s="2"/>
      <c r="D3" s="2"/>
      <c r="E3" s="2"/>
      <c r="F3" s="2"/>
      <c r="G3" s="2"/>
    </row>
    <row r="4" spans="1:7">
      <c r="A4" s="3" t="s">
        <v>123</v>
      </c>
      <c r="B4" s="2"/>
      <c r="C4" s="2"/>
      <c r="D4" s="2"/>
      <c r="E4" s="2"/>
      <c r="F4" s="2"/>
      <c r="G4" s="2"/>
    </row>
    <row r="5" spans="1:7">
      <c r="A5" s="3" t="s">
        <v>124</v>
      </c>
      <c r="B5" s="2"/>
      <c r="C5" s="2"/>
      <c r="D5" s="2"/>
      <c r="E5" s="2"/>
      <c r="F5" s="2"/>
      <c r="G5" s="2"/>
    </row>
    <row r="6" spans="1:7">
      <c r="A6" s="3" t="s">
        <v>3</v>
      </c>
      <c r="B6" s="2">
        <v>4396.6</v>
      </c>
      <c r="C6" s="2"/>
      <c r="D6" s="2"/>
      <c r="E6" s="2"/>
      <c r="F6" s="2"/>
      <c r="G6" s="2">
        <f>B6</f>
        <v>4396.6</v>
      </c>
    </row>
    <row r="7" ht="26.25" customHeight="1" spans="1:7">
      <c r="A7" s="4" t="s">
        <v>4</v>
      </c>
      <c r="B7" s="2">
        <v>56</v>
      </c>
      <c r="C7" s="2"/>
      <c r="D7" s="2"/>
      <c r="E7" s="2"/>
      <c r="F7" s="2"/>
      <c r="G7" s="2">
        <f t="shared" ref="G7:G17" si="0">B7</f>
        <v>56</v>
      </c>
    </row>
    <row r="8" ht="30" customHeight="1" spans="1:7">
      <c r="A8" s="4" t="s">
        <v>5</v>
      </c>
      <c r="B8" s="2">
        <v>1</v>
      </c>
      <c r="C8" s="2"/>
      <c r="D8" s="2"/>
      <c r="E8" s="2"/>
      <c r="F8" s="2"/>
      <c r="G8" s="2">
        <v>1</v>
      </c>
    </row>
    <row r="9" ht="25.5" customHeight="1" spans="1:7">
      <c r="A9" s="4" t="s">
        <v>6</v>
      </c>
      <c r="B9" s="2">
        <f>B8*4</f>
        <v>4</v>
      </c>
      <c r="C9" s="2"/>
      <c r="D9" s="2"/>
      <c r="E9" s="2"/>
      <c r="F9" s="2"/>
      <c r="G9" s="2">
        <f t="shared" si="0"/>
        <v>4</v>
      </c>
    </row>
    <row r="10" ht="21" customHeight="1" spans="1:7">
      <c r="A10" s="4" t="s">
        <v>7</v>
      </c>
      <c r="B10" s="2">
        <v>12</v>
      </c>
      <c r="C10" s="2"/>
      <c r="D10" s="2"/>
      <c r="E10" s="2"/>
      <c r="F10" s="2"/>
      <c r="G10" s="2">
        <f t="shared" si="0"/>
        <v>12</v>
      </c>
    </row>
    <row r="11" spans="1:7">
      <c r="A11" s="3" t="s">
        <v>8</v>
      </c>
      <c r="B11" s="2">
        <v>9</v>
      </c>
      <c r="C11" s="2"/>
      <c r="D11" s="2"/>
      <c r="E11" s="2"/>
      <c r="F11" s="2"/>
      <c r="G11" s="2">
        <f t="shared" si="0"/>
        <v>9</v>
      </c>
    </row>
    <row r="12" ht="36" customHeight="1" spans="1:7">
      <c r="A12" s="4" t="s">
        <v>9</v>
      </c>
      <c r="B12">
        <f>B13+B14+B16+B15</f>
        <v>153959</v>
      </c>
      <c r="C12" s="2"/>
      <c r="D12" s="2"/>
      <c r="E12" s="2"/>
      <c r="F12" s="2"/>
      <c r="G12" s="2">
        <f t="shared" si="0"/>
        <v>153959</v>
      </c>
    </row>
    <row r="13" spans="1:7">
      <c r="A13" s="3" t="s">
        <v>10</v>
      </c>
      <c r="B13">
        <v>19734</v>
      </c>
      <c r="C13" s="2"/>
      <c r="D13" s="2"/>
      <c r="E13" s="2"/>
      <c r="F13" s="2"/>
      <c r="G13" s="2">
        <f t="shared" si="0"/>
        <v>19734</v>
      </c>
    </row>
    <row r="14" spans="1:7">
      <c r="A14" s="3" t="s">
        <v>11</v>
      </c>
      <c r="B14">
        <v>97000</v>
      </c>
      <c r="C14" s="2"/>
      <c r="D14" s="2"/>
      <c r="E14" s="2"/>
      <c r="F14" s="2"/>
      <c r="G14" s="2">
        <f t="shared" si="0"/>
        <v>97000</v>
      </c>
    </row>
    <row r="15" spans="1:7">
      <c r="A15" s="3" t="s">
        <v>12</v>
      </c>
      <c r="B15">
        <v>24875</v>
      </c>
      <c r="C15" s="2"/>
      <c r="D15" s="2"/>
      <c r="E15" s="2"/>
      <c r="F15" s="2"/>
      <c r="G15" s="2">
        <f t="shared" si="0"/>
        <v>24875</v>
      </c>
    </row>
    <row r="16" spans="1:7">
      <c r="A16" s="3" t="s">
        <v>13</v>
      </c>
      <c r="B16">
        <v>12350</v>
      </c>
      <c r="C16" s="2"/>
      <c r="D16" s="2"/>
      <c r="E16" s="2"/>
      <c r="F16" s="2"/>
      <c r="G16" s="2">
        <f t="shared" si="0"/>
        <v>12350</v>
      </c>
    </row>
    <row r="17" spans="1:7">
      <c r="A17" s="5" t="s">
        <v>14</v>
      </c>
      <c r="B17" s="6">
        <f>B24</f>
        <v>10.742732345679</v>
      </c>
      <c r="C17" s="2"/>
      <c r="D17" s="2"/>
      <c r="E17" s="2"/>
      <c r="F17" s="2"/>
      <c r="G17" s="7">
        <f t="shared" si="0"/>
        <v>10.742732345679</v>
      </c>
    </row>
    <row r="18" spans="1:7">
      <c r="A18" s="3" t="s">
        <v>15</v>
      </c>
      <c r="B18" s="8">
        <v>14232</v>
      </c>
      <c r="C18" s="2"/>
      <c r="D18" s="2"/>
      <c r="E18" s="2"/>
      <c r="F18" s="2"/>
      <c r="G18" s="2"/>
    </row>
    <row r="19" spans="1:7">
      <c r="A19" s="3" t="s">
        <v>16</v>
      </c>
      <c r="B19" s="7">
        <v>100</v>
      </c>
      <c r="C19" s="2"/>
      <c r="D19" s="2"/>
      <c r="E19" s="2"/>
      <c r="F19" s="2"/>
      <c r="G19" s="2"/>
    </row>
    <row r="20" spans="1:7">
      <c r="A20" s="3" t="s">
        <v>17</v>
      </c>
      <c r="B20" s="8">
        <f>B18*12/100</f>
        <v>1707.84</v>
      </c>
      <c r="C20" s="2"/>
      <c r="D20" s="2"/>
      <c r="E20" s="2"/>
      <c r="F20" s="2"/>
      <c r="G20" s="2"/>
    </row>
    <row r="21" spans="1:7">
      <c r="A21" s="3" t="s">
        <v>18</v>
      </c>
      <c r="B21" s="7">
        <v>0</v>
      </c>
      <c r="C21" s="2"/>
      <c r="D21" s="2"/>
      <c r="E21" s="2"/>
      <c r="F21" s="2"/>
      <c r="G21" s="2"/>
    </row>
    <row r="22" spans="1:7">
      <c r="A22" s="3" t="s">
        <v>19</v>
      </c>
      <c r="B22" s="9">
        <f>(B18+B19+B20)*30.2%</f>
        <v>4844.03168</v>
      </c>
      <c r="C22" s="2"/>
      <c r="D22" s="2"/>
      <c r="E22" s="2"/>
      <c r="F22" s="2"/>
      <c r="G22" s="2"/>
    </row>
    <row r="23" spans="1:7">
      <c r="A23" s="3" t="s">
        <v>20</v>
      </c>
      <c r="B23" s="10">
        <f>SUM(B18:B22)</f>
        <v>20883.87168</v>
      </c>
      <c r="C23" s="2"/>
      <c r="D23" s="2"/>
      <c r="E23" s="2"/>
      <c r="F23" s="2"/>
      <c r="G23" s="2"/>
    </row>
    <row r="24" ht="30.75" customHeight="1" spans="1:7">
      <c r="A24" s="11" t="s">
        <v>21</v>
      </c>
      <c r="B24" s="7">
        <f>B23/18/12*1/B11</f>
        <v>10.742732345679</v>
      </c>
      <c r="C24" s="2"/>
      <c r="D24" s="2"/>
      <c r="E24" s="2"/>
      <c r="F24" s="2"/>
      <c r="G24" s="2"/>
    </row>
    <row r="25" spans="1:7">
      <c r="A25" s="3"/>
      <c r="B25" s="12"/>
      <c r="C25" s="2"/>
      <c r="D25" s="2"/>
      <c r="E25" s="2"/>
      <c r="F25" s="2"/>
      <c r="G25" s="2"/>
    </row>
    <row r="26" spans="1:7">
      <c r="A26" s="5" t="s">
        <v>22</v>
      </c>
      <c r="B26" s="13"/>
      <c r="C26" s="13"/>
      <c r="D26" s="14">
        <f>B32</f>
        <v>118.795524691358</v>
      </c>
      <c r="E26" s="2"/>
      <c r="F26" s="2"/>
      <c r="G26" s="7">
        <f>D26</f>
        <v>118.795524691358</v>
      </c>
    </row>
    <row r="27" ht="20.25" customHeight="1" spans="1:7">
      <c r="A27" s="15" t="s">
        <v>23</v>
      </c>
      <c r="B27" s="2">
        <f>B12</f>
        <v>153959</v>
      </c>
      <c r="C27" s="2"/>
      <c r="D27" s="2"/>
      <c r="E27" s="2"/>
      <c r="F27" s="2"/>
      <c r="G27" s="2"/>
    </row>
    <row r="28" ht="18" customHeight="1" spans="1:7">
      <c r="A28" s="4" t="s">
        <v>24</v>
      </c>
      <c r="B28" s="2">
        <v>36</v>
      </c>
      <c r="C28" s="2"/>
      <c r="D28" s="2"/>
      <c r="E28" s="2"/>
      <c r="F28" s="2"/>
      <c r="G28" s="2"/>
    </row>
    <row r="29" spans="1:7">
      <c r="A29" s="3"/>
      <c r="B29" s="2"/>
      <c r="C29" s="2"/>
      <c r="D29" s="2"/>
      <c r="E29" s="2"/>
      <c r="F29" s="2"/>
      <c r="G29" s="2"/>
    </row>
    <row r="30" ht="25.5" customHeight="1" spans="1:7">
      <c r="A30" s="4" t="s">
        <v>25</v>
      </c>
      <c r="B30" s="9">
        <f>B27/36</f>
        <v>4276.63888888889</v>
      </c>
      <c r="C30" s="2"/>
      <c r="D30" s="2"/>
      <c r="E30" s="2"/>
      <c r="F30" s="2"/>
      <c r="G30" s="2"/>
    </row>
    <row r="31" spans="1:7">
      <c r="A31" s="3" t="s">
        <v>26</v>
      </c>
      <c r="B31" s="7">
        <f>B30/B9</f>
        <v>1069.15972222222</v>
      </c>
      <c r="C31" s="2"/>
      <c r="D31" s="2"/>
      <c r="E31" s="2"/>
      <c r="F31" s="2"/>
      <c r="G31" s="2"/>
    </row>
    <row r="32" spans="1:7">
      <c r="A32" s="16" t="s">
        <v>27</v>
      </c>
      <c r="B32" s="17">
        <f>B31/B11</f>
        <v>118.795524691358</v>
      </c>
      <c r="C32" s="2"/>
      <c r="D32" s="2"/>
      <c r="E32" s="2"/>
      <c r="F32" s="2"/>
      <c r="G32" s="2"/>
    </row>
    <row r="33" spans="1:7">
      <c r="A33" s="13" t="s">
        <v>28</v>
      </c>
      <c r="B33" s="18"/>
      <c r="C33" s="19"/>
      <c r="D33" s="19"/>
      <c r="E33" s="2"/>
      <c r="F33" s="2"/>
      <c r="G33" s="2"/>
    </row>
    <row r="34" spans="1:7">
      <c r="A34" s="20" t="s">
        <v>29</v>
      </c>
      <c r="B34" s="3"/>
      <c r="C34" s="2"/>
      <c r="D34" s="2"/>
      <c r="E34" s="2"/>
      <c r="F34" s="2"/>
      <c r="G34" s="2"/>
    </row>
    <row r="35" spans="1:7">
      <c r="A35" s="21" t="s">
        <v>30</v>
      </c>
      <c r="B35" s="3"/>
      <c r="C35" s="2"/>
      <c r="D35" s="2"/>
      <c r="E35" s="2"/>
      <c r="F35" s="2"/>
      <c r="G35" s="2"/>
    </row>
    <row r="36" spans="1:7">
      <c r="A36" s="21" t="s">
        <v>31</v>
      </c>
      <c r="B36" s="3"/>
      <c r="C36" s="2"/>
      <c r="D36" s="2"/>
      <c r="E36" s="2"/>
      <c r="F36" s="2"/>
      <c r="G36" s="7">
        <f>B43</f>
        <v>20.5622070845836</v>
      </c>
    </row>
    <row r="37" spans="1:7">
      <c r="A37" s="22" t="s">
        <v>32</v>
      </c>
      <c r="B37" s="22"/>
      <c r="C37" s="2"/>
      <c r="D37" s="2"/>
      <c r="E37" s="2"/>
      <c r="F37" s="2"/>
      <c r="G37" s="2"/>
    </row>
    <row r="38" spans="1:7">
      <c r="A38" s="21" t="s">
        <v>33</v>
      </c>
      <c r="B38" s="3"/>
      <c r="C38" s="2"/>
      <c r="D38" s="2"/>
      <c r="E38" s="2"/>
      <c r="F38" s="2"/>
      <c r="G38" s="7">
        <f>G17</f>
        <v>10.742732345679</v>
      </c>
    </row>
    <row r="39" spans="1:7">
      <c r="A39" s="21" t="s">
        <v>34</v>
      </c>
      <c r="B39" s="3"/>
      <c r="C39" s="2"/>
      <c r="D39" s="2"/>
      <c r="E39" s="2"/>
      <c r="F39" s="2"/>
      <c r="G39" s="7">
        <f>(G35+G36+G37)/G38</f>
        <v>1.91405746908088</v>
      </c>
    </row>
    <row r="40" spans="1:7">
      <c r="A40" s="21" t="s">
        <v>35</v>
      </c>
      <c r="B40" s="3"/>
      <c r="C40" s="2"/>
      <c r="D40" s="2"/>
      <c r="E40" s="2"/>
      <c r="F40" s="2"/>
      <c r="G40" s="7">
        <f>G38</f>
        <v>10.742732345679</v>
      </c>
    </row>
    <row r="41" spans="1:7">
      <c r="A41" s="21" t="s">
        <v>36</v>
      </c>
      <c r="B41" s="3"/>
      <c r="C41" s="2"/>
      <c r="D41" s="2"/>
      <c r="E41" s="2"/>
      <c r="F41" s="2"/>
      <c r="G41" s="7">
        <f>G36</f>
        <v>20.5622070845836</v>
      </c>
    </row>
    <row r="42" spans="1:7">
      <c r="A42" s="21"/>
      <c r="B42" s="3"/>
      <c r="C42" s="2"/>
      <c r="D42" s="2"/>
      <c r="E42" s="2"/>
      <c r="F42" s="2"/>
      <c r="G42" s="7"/>
    </row>
    <row r="43" spans="1:7">
      <c r="A43" s="5" t="s">
        <v>37</v>
      </c>
      <c r="B43" s="14">
        <f>B45</f>
        <v>20.5622070845836</v>
      </c>
      <c r="C43" s="19"/>
      <c r="D43" s="2"/>
      <c r="E43" s="2"/>
      <c r="F43" s="2"/>
      <c r="G43" s="7">
        <f>B43</f>
        <v>20.5622070845836</v>
      </c>
    </row>
    <row r="44" spans="1:7">
      <c r="A44" s="23"/>
      <c r="B44" s="20"/>
      <c r="C44" s="20"/>
      <c r="D44" s="2"/>
      <c r="E44" s="2"/>
      <c r="F44" s="2"/>
      <c r="G44" s="2"/>
    </row>
    <row r="45" spans="1:7">
      <c r="A45" s="3" t="s">
        <v>38</v>
      </c>
      <c r="B45" s="7">
        <f>B54+B55+B79</f>
        <v>20.5622070845836</v>
      </c>
      <c r="C45" s="2"/>
      <c r="D45" s="2"/>
      <c r="E45" s="2"/>
      <c r="F45" s="2"/>
      <c r="G45" s="2"/>
    </row>
    <row r="46" spans="1:7">
      <c r="A46" s="3" t="s">
        <v>39</v>
      </c>
      <c r="B46" s="7"/>
      <c r="C46" s="2"/>
      <c r="D46" s="2"/>
      <c r="E46" s="2"/>
      <c r="F46" s="2"/>
      <c r="G46" s="2"/>
    </row>
    <row r="47" spans="1:7">
      <c r="A47" s="3" t="s">
        <v>15</v>
      </c>
      <c r="B47" s="2">
        <v>12792</v>
      </c>
      <c r="C47" s="2"/>
      <c r="D47" s="2"/>
      <c r="E47" s="2"/>
      <c r="F47" s="2"/>
      <c r="G47" s="2"/>
    </row>
    <row r="48" spans="1:7">
      <c r="A48" s="3" t="s">
        <v>40</v>
      </c>
      <c r="B48" s="2">
        <v>40</v>
      </c>
      <c r="C48" s="2"/>
      <c r="D48" s="2"/>
      <c r="E48" s="2"/>
      <c r="F48" s="2"/>
      <c r="G48" s="2"/>
    </row>
    <row r="49" spans="1:7">
      <c r="A49" s="3" t="s">
        <v>41</v>
      </c>
      <c r="B49" s="2">
        <v>4</v>
      </c>
      <c r="C49" s="2"/>
      <c r="D49" s="2"/>
      <c r="E49" s="2"/>
      <c r="F49" s="2"/>
      <c r="G49" s="2"/>
    </row>
    <row r="50" spans="1:7">
      <c r="A50" s="3" t="s">
        <v>42</v>
      </c>
      <c r="B50" s="2">
        <v>1</v>
      </c>
      <c r="C50" s="2"/>
      <c r="D50" s="2"/>
      <c r="E50" s="2"/>
      <c r="F50" s="2"/>
      <c r="G50" s="2"/>
    </row>
    <row r="51" spans="1:7">
      <c r="A51" s="3" t="s">
        <v>43</v>
      </c>
      <c r="B51" s="2">
        <f>B11</f>
        <v>9</v>
      </c>
      <c r="C51" s="2"/>
      <c r="D51" s="2"/>
      <c r="E51" s="2"/>
      <c r="F51" s="2"/>
      <c r="G51" s="2"/>
    </row>
    <row r="52" spans="1:7">
      <c r="A52" s="3" t="s">
        <v>44</v>
      </c>
      <c r="B52" s="7">
        <f>B47/B48/B49/B50/B51</f>
        <v>8.88333333333333</v>
      </c>
      <c r="C52" s="2"/>
      <c r="D52" s="2"/>
      <c r="E52" s="2"/>
      <c r="F52" s="2"/>
      <c r="G52" s="2"/>
    </row>
    <row r="53" spans="1:7">
      <c r="A53" s="3" t="s">
        <v>45</v>
      </c>
      <c r="B53" s="7">
        <f>B52*30.2/100</f>
        <v>2.68276666666667</v>
      </c>
      <c r="C53" s="2"/>
      <c r="D53" s="2"/>
      <c r="E53" s="2"/>
      <c r="F53" s="2"/>
      <c r="G53" s="2"/>
    </row>
    <row r="54" spans="1:7">
      <c r="A54" s="3" t="s">
        <v>20</v>
      </c>
      <c r="B54" s="7">
        <f>B52+B53</f>
        <v>11.5661</v>
      </c>
      <c r="C54" s="2"/>
      <c r="D54" s="2"/>
      <c r="E54" s="2"/>
      <c r="F54" s="2"/>
      <c r="G54" s="2"/>
    </row>
    <row r="55" spans="1:7">
      <c r="A55" s="13" t="s">
        <v>46</v>
      </c>
      <c r="B55" s="14">
        <f>(B61+B62+B74)/B11</f>
        <v>1.32944041791697</v>
      </c>
      <c r="C55" s="19"/>
      <c r="D55" s="19"/>
      <c r="E55" s="2"/>
      <c r="F55" s="2"/>
      <c r="G55" s="7">
        <f>B55</f>
        <v>1.32944041791697</v>
      </c>
    </row>
    <row r="56" spans="1:7">
      <c r="A56" s="3" t="s">
        <v>47</v>
      </c>
      <c r="B56" s="2">
        <v>65438</v>
      </c>
      <c r="C56" s="2"/>
      <c r="D56" s="2"/>
      <c r="E56" s="2"/>
      <c r="F56" s="2"/>
      <c r="G56" s="2"/>
    </row>
    <row r="57" ht="27.75" customHeight="1" spans="1:7">
      <c r="A57" s="15" t="s">
        <v>48</v>
      </c>
      <c r="B57" s="2">
        <v>210</v>
      </c>
      <c r="C57" s="2"/>
      <c r="D57" s="2"/>
      <c r="E57" s="2"/>
      <c r="F57" s="2"/>
      <c r="G57" s="2"/>
    </row>
    <row r="58" spans="1:7">
      <c r="A58" s="3" t="s">
        <v>49</v>
      </c>
      <c r="B58" s="2">
        <v>12</v>
      </c>
      <c r="C58" s="2"/>
      <c r="D58" s="2"/>
      <c r="E58" s="2"/>
      <c r="F58" s="2"/>
      <c r="G58" s="2"/>
    </row>
    <row r="59" spans="1:7">
      <c r="A59" s="3" t="s">
        <v>50</v>
      </c>
      <c r="B59" s="2">
        <v>7.32</v>
      </c>
      <c r="C59" s="2"/>
      <c r="D59" s="2"/>
      <c r="E59" s="2"/>
      <c r="F59" s="2"/>
      <c r="G59" s="2"/>
    </row>
    <row r="60" spans="1:7">
      <c r="A60" s="3" t="s">
        <v>51</v>
      </c>
      <c r="B60" s="9">
        <f>B56/B57/B58</f>
        <v>25.9674603174603</v>
      </c>
      <c r="C60" s="2"/>
      <c r="D60" s="2"/>
      <c r="E60" s="2"/>
      <c r="F60" s="2"/>
      <c r="G60" s="2"/>
    </row>
    <row r="61" spans="1:7">
      <c r="A61" s="3" t="s">
        <v>52</v>
      </c>
      <c r="B61" s="7">
        <f>B60/B6*B7*B59</f>
        <v>2.42109387557052</v>
      </c>
      <c r="C61" s="2"/>
      <c r="D61" s="2"/>
      <c r="E61" s="2"/>
      <c r="F61" s="2"/>
      <c r="G61" s="7">
        <f>B61</f>
        <v>2.42109387557052</v>
      </c>
    </row>
    <row r="62" spans="1:7">
      <c r="A62" s="13" t="s">
        <v>53</v>
      </c>
      <c r="B62" s="14">
        <f>G73</f>
        <v>5.45557898412698</v>
      </c>
      <c r="C62" s="2"/>
      <c r="D62" s="2"/>
      <c r="E62" s="2"/>
      <c r="F62" s="2"/>
      <c r="G62" s="14">
        <f>B62</f>
        <v>5.45557898412698</v>
      </c>
    </row>
    <row r="63" spans="1:7">
      <c r="A63" s="24" t="s">
        <v>54</v>
      </c>
      <c r="B63" s="2"/>
      <c r="C63" s="2"/>
      <c r="D63" s="2"/>
      <c r="E63" s="2"/>
      <c r="F63" s="2"/>
      <c r="G63" s="2">
        <v>2.4</v>
      </c>
    </row>
    <row r="64" spans="1:7">
      <c r="A64" s="2" t="s">
        <v>55</v>
      </c>
      <c r="B64" s="2"/>
      <c r="C64" s="2"/>
      <c r="D64" s="2"/>
      <c r="E64" s="2"/>
      <c r="F64" s="2"/>
      <c r="G64" s="2">
        <v>210</v>
      </c>
    </row>
    <row r="65" spans="1:7">
      <c r="A65" s="24" t="s">
        <v>56</v>
      </c>
      <c r="B65" s="2"/>
      <c r="C65" s="2"/>
      <c r="D65" s="2"/>
      <c r="E65" s="2"/>
      <c r="F65" s="2"/>
      <c r="G65" s="25">
        <f>(G63/G64)*1000</f>
        <v>11.4285714285714</v>
      </c>
    </row>
    <row r="66" spans="1:7">
      <c r="A66" s="2" t="s">
        <v>57</v>
      </c>
      <c r="B66" s="2"/>
      <c r="C66" s="2"/>
      <c r="D66" s="2"/>
      <c r="E66" s="2"/>
      <c r="F66" s="2"/>
      <c r="G66" s="7">
        <f>G65/12/1000*35.16*G11</f>
        <v>0.301371428571429</v>
      </c>
    </row>
    <row r="67" spans="1:7">
      <c r="A67" s="2" t="s">
        <v>58</v>
      </c>
      <c r="B67" s="2"/>
      <c r="C67" s="2"/>
      <c r="D67" s="2"/>
      <c r="E67" s="2"/>
      <c r="F67" s="2"/>
      <c r="G67" s="7">
        <f>2*11/12/1000*35.16</f>
        <v>0.06446</v>
      </c>
    </row>
    <row r="68" spans="1:7">
      <c r="A68" s="2" t="s">
        <v>59</v>
      </c>
      <c r="B68" s="2"/>
      <c r="C68" s="2"/>
      <c r="D68" s="2"/>
      <c r="E68" s="2"/>
      <c r="F68" s="2"/>
      <c r="G68" s="7">
        <f>75/1000*35.16</f>
        <v>2.637</v>
      </c>
    </row>
    <row r="69" spans="1:7">
      <c r="A69" s="24" t="s">
        <v>60</v>
      </c>
      <c r="B69" s="2"/>
      <c r="C69" s="2"/>
      <c r="D69" s="2"/>
      <c r="E69" s="2"/>
      <c r="F69" s="2"/>
      <c r="G69" s="25">
        <f>2.2/210*1000</f>
        <v>10.4761904761905</v>
      </c>
    </row>
    <row r="70" spans="1:7">
      <c r="A70" s="24" t="s">
        <v>61</v>
      </c>
      <c r="B70" s="2"/>
      <c r="C70" s="2"/>
      <c r="D70" s="2"/>
      <c r="E70" s="2"/>
      <c r="F70" s="2"/>
      <c r="G70" s="26">
        <f>10/12/1000*28.21*G11</f>
        <v>0.211575</v>
      </c>
    </row>
    <row r="71" spans="1:7">
      <c r="A71" s="2" t="s">
        <v>62</v>
      </c>
      <c r="B71" s="2"/>
      <c r="C71" s="2"/>
      <c r="D71" s="2"/>
      <c r="E71" s="2"/>
      <c r="F71" s="2"/>
      <c r="G71" s="26">
        <f>2*G69/12/1000*28.21</f>
        <v>0.0492555555555556</v>
      </c>
    </row>
    <row r="72" spans="1:7">
      <c r="A72" s="24"/>
      <c r="B72" s="2"/>
      <c r="C72" s="27"/>
      <c r="D72" s="27"/>
      <c r="E72" s="27"/>
      <c r="F72" s="27"/>
      <c r="G72" s="26">
        <f>(0.0009+0.0018+0.075)*28.21</f>
        <v>2.191917</v>
      </c>
    </row>
    <row r="73" spans="1:7">
      <c r="A73" s="24"/>
      <c r="B73" s="2"/>
      <c r="C73" s="27"/>
      <c r="D73" s="27"/>
      <c r="E73" s="27"/>
      <c r="F73" s="27"/>
      <c r="G73" s="28">
        <f>G66+G67+G68+G70+G71+G72</f>
        <v>5.45557898412698</v>
      </c>
    </row>
    <row r="74" spans="1:7">
      <c r="A74" s="29" t="s">
        <v>63</v>
      </c>
      <c r="B74" s="28">
        <f>G78</f>
        <v>4.08829090155524</v>
      </c>
      <c r="C74" s="27"/>
      <c r="D74" s="27"/>
      <c r="E74" s="27"/>
      <c r="F74" s="27"/>
      <c r="G74" s="27">
        <v>924.8</v>
      </c>
    </row>
    <row r="75" spans="1:7">
      <c r="A75" s="2" t="s">
        <v>64</v>
      </c>
      <c r="B75" s="2"/>
      <c r="C75" s="27"/>
      <c r="D75" s="27"/>
      <c r="E75" s="27"/>
      <c r="F75" s="27"/>
      <c r="G75" s="27">
        <f>G74/8</f>
        <v>115.6</v>
      </c>
    </row>
    <row r="76" spans="1:7">
      <c r="A76" s="2" t="s">
        <v>65</v>
      </c>
      <c r="B76" s="2"/>
      <c r="C76" s="27"/>
      <c r="D76" s="27"/>
      <c r="E76" s="27"/>
      <c r="F76" s="27"/>
      <c r="G76" s="30">
        <f>G75/G6*G7/30/24*1</f>
        <v>0.00204501458197496</v>
      </c>
    </row>
    <row r="77" spans="1:7">
      <c r="A77" s="2"/>
      <c r="B77" s="2"/>
      <c r="C77" s="27"/>
      <c r="D77" s="27"/>
      <c r="E77" s="27"/>
      <c r="F77" s="27"/>
      <c r="G77" s="27">
        <v>1999.15</v>
      </c>
    </row>
    <row r="78" spans="1:7">
      <c r="A78" s="31"/>
      <c r="B78" s="27"/>
      <c r="C78" s="27"/>
      <c r="D78" s="27"/>
      <c r="E78" s="27"/>
      <c r="F78" s="27"/>
      <c r="G78" s="28">
        <f>G76*G77</f>
        <v>4.08829090155524</v>
      </c>
    </row>
    <row r="79" spans="1:7">
      <c r="A79" s="13" t="s">
        <v>67</v>
      </c>
      <c r="B79" s="24">
        <f>G84+G89</f>
        <v>7.66666666666667</v>
      </c>
      <c r="C79" s="27"/>
      <c r="D79" s="27"/>
      <c r="E79" s="27"/>
      <c r="F79" s="27"/>
      <c r="G79" s="27">
        <f>G84+G89</f>
        <v>7.66666666666667</v>
      </c>
    </row>
    <row r="80" spans="1:7">
      <c r="A80" s="27" t="s">
        <v>68</v>
      </c>
      <c r="B80" s="27"/>
      <c r="C80" s="27"/>
      <c r="D80" s="27"/>
      <c r="E80" s="27"/>
      <c r="F80" s="27"/>
      <c r="G80" s="27">
        <v>1.3</v>
      </c>
    </row>
    <row r="81" spans="1:7">
      <c r="A81" s="27" t="s">
        <v>69</v>
      </c>
      <c r="B81" s="27"/>
      <c r="C81" s="27"/>
      <c r="D81" s="27"/>
      <c r="E81" s="27"/>
      <c r="F81" s="27"/>
      <c r="G81" s="27">
        <v>1248</v>
      </c>
    </row>
    <row r="82" spans="1:7">
      <c r="A82" s="27" t="s">
        <v>70</v>
      </c>
      <c r="B82" s="27"/>
      <c r="C82" s="27"/>
      <c r="D82" s="27"/>
      <c r="E82" s="27"/>
      <c r="F82" s="27"/>
      <c r="G82" s="27">
        <v>8</v>
      </c>
    </row>
    <row r="83" spans="1:7">
      <c r="A83" s="27" t="s">
        <v>71</v>
      </c>
      <c r="B83" s="27"/>
      <c r="C83" s="27"/>
      <c r="D83" s="27"/>
      <c r="E83" s="27"/>
      <c r="F83" s="27"/>
      <c r="G83" s="27">
        <f>G81/8</f>
        <v>156</v>
      </c>
    </row>
    <row r="84" spans="1:7">
      <c r="A84" s="27" t="s">
        <v>72</v>
      </c>
      <c r="B84" s="27"/>
      <c r="C84" s="27"/>
      <c r="D84" s="27"/>
      <c r="E84" s="27"/>
      <c r="F84" s="27"/>
      <c r="G84" s="27">
        <f>G83/G9/G11</f>
        <v>4.33333333333333</v>
      </c>
    </row>
    <row r="85" spans="1:7">
      <c r="A85" s="27" t="s">
        <v>73</v>
      </c>
      <c r="B85" s="27"/>
      <c r="C85" s="27"/>
      <c r="D85" s="27"/>
      <c r="E85" s="27"/>
      <c r="F85" s="27"/>
      <c r="G85" s="27">
        <v>1.04</v>
      </c>
    </row>
    <row r="86" spans="1:7">
      <c r="A86" s="27" t="s">
        <v>74</v>
      </c>
      <c r="B86" s="27"/>
      <c r="C86" s="27"/>
      <c r="D86" s="27"/>
      <c r="E86" s="27"/>
      <c r="F86" s="27"/>
      <c r="G86" s="27">
        <v>960</v>
      </c>
    </row>
    <row r="87" spans="1:7">
      <c r="A87" s="27" t="s">
        <v>70</v>
      </c>
      <c r="B87" s="27"/>
      <c r="C87" s="27"/>
      <c r="D87" s="27"/>
      <c r="E87" s="27"/>
      <c r="F87" s="27"/>
      <c r="G87" s="27">
        <v>8</v>
      </c>
    </row>
    <row r="88" spans="1:7">
      <c r="A88" s="27" t="s">
        <v>75</v>
      </c>
      <c r="B88" s="27"/>
      <c r="C88" s="27"/>
      <c r="D88" s="27"/>
      <c r="E88" s="27"/>
      <c r="F88" s="27"/>
      <c r="G88" s="27">
        <f>G86/G87</f>
        <v>120</v>
      </c>
    </row>
    <row r="89" spans="1:7">
      <c r="A89" s="27" t="s">
        <v>76</v>
      </c>
      <c r="B89" s="27"/>
      <c r="C89" s="27"/>
      <c r="D89" s="27"/>
      <c r="E89" s="27"/>
      <c r="F89" s="27"/>
      <c r="G89" s="27">
        <f>G88/G9/G11</f>
        <v>3.33333333333333</v>
      </c>
    </row>
    <row r="90" spans="1:7">
      <c r="A90" s="27" t="s">
        <v>77</v>
      </c>
      <c r="B90" s="32"/>
      <c r="C90" s="2" t="s">
        <v>78</v>
      </c>
      <c r="D90" s="2"/>
      <c r="E90" s="2"/>
      <c r="F90" s="2"/>
      <c r="G90" s="2">
        <f>G84+G89</f>
        <v>7.66666666666667</v>
      </c>
    </row>
    <row r="91" spans="1:7">
      <c r="A91" s="33" t="s">
        <v>79</v>
      </c>
      <c r="B91" s="33"/>
      <c r="C91" s="2"/>
      <c r="D91" s="2"/>
      <c r="E91" s="2"/>
      <c r="F91" s="2"/>
      <c r="G91" s="2"/>
    </row>
    <row r="92" spans="1:7">
      <c r="A92" s="34" t="s">
        <v>80</v>
      </c>
      <c r="B92" s="35"/>
      <c r="C92" s="2"/>
      <c r="D92" s="2"/>
      <c r="E92" s="2"/>
      <c r="F92" s="2"/>
      <c r="G92" s="2"/>
    </row>
    <row r="93" ht="27.75" customHeight="1" spans="1:7">
      <c r="A93" s="36" t="s">
        <v>81</v>
      </c>
      <c r="B93" s="36"/>
      <c r="C93" s="37"/>
      <c r="D93" s="37"/>
      <c r="E93" s="37"/>
      <c r="F93" s="37"/>
      <c r="G93" s="37"/>
    </row>
    <row r="94" ht="33" customHeight="1" spans="1:7">
      <c r="A94" s="36" t="s">
        <v>82</v>
      </c>
      <c r="B94" s="36"/>
      <c r="C94" s="37"/>
      <c r="D94" s="37"/>
      <c r="E94" s="37"/>
      <c r="F94" s="37"/>
      <c r="G94" s="38">
        <f>G17*G11</f>
        <v>96.6845911111111</v>
      </c>
    </row>
    <row r="95" ht="30" customHeight="1" spans="1:7">
      <c r="A95" s="36" t="s">
        <v>83</v>
      </c>
      <c r="B95" s="36"/>
      <c r="C95" s="37"/>
      <c r="D95" s="37"/>
      <c r="E95" s="37"/>
      <c r="F95" s="37"/>
      <c r="G95" s="39">
        <f>G26*G11</f>
        <v>1069.15972222222</v>
      </c>
    </row>
    <row r="96" ht="60" customHeight="1" spans="1:7">
      <c r="A96" s="36" t="s">
        <v>84</v>
      </c>
      <c r="B96" s="36"/>
      <c r="C96" s="37"/>
      <c r="D96" s="37"/>
      <c r="E96" s="37"/>
      <c r="F96" s="38"/>
      <c r="G96" s="37">
        <v>0</v>
      </c>
    </row>
    <row r="97" ht="48" customHeight="1" spans="1:7">
      <c r="A97" s="36" t="s">
        <v>85</v>
      </c>
      <c r="B97" s="36"/>
      <c r="C97" s="37"/>
      <c r="D97" s="37"/>
      <c r="E97" s="37"/>
      <c r="F97" s="37"/>
      <c r="G97" s="38">
        <f>G43*G11</f>
        <v>185.059863761253</v>
      </c>
    </row>
    <row r="98" spans="1:7">
      <c r="A98" s="36" t="s">
        <v>86</v>
      </c>
      <c r="B98" s="36"/>
      <c r="C98" s="37"/>
      <c r="D98" s="37"/>
      <c r="E98" s="37"/>
      <c r="F98" s="37"/>
      <c r="G98" s="38">
        <f>G97+G96+G95+G94</f>
        <v>1350.90417709459</v>
      </c>
    </row>
    <row r="99" ht="34.5" customHeight="1" spans="1:7">
      <c r="A99" s="36" t="s">
        <v>87</v>
      </c>
      <c r="B99" s="40"/>
      <c r="C99" s="37"/>
      <c r="D99" s="37"/>
      <c r="E99" s="37"/>
      <c r="F99" s="37"/>
      <c r="G99" s="38">
        <f>G98/G11</f>
        <v>150.100464121621</v>
      </c>
    </row>
    <row r="100" ht="15.75" spans="1:8">
      <c r="A100" s="41" t="s">
        <v>88</v>
      </c>
      <c r="B100" s="42"/>
      <c r="C100" s="37"/>
      <c r="D100" s="37"/>
      <c r="E100" s="37"/>
      <c r="F100" s="37"/>
      <c r="G100" s="38">
        <f>G99*G9</f>
        <v>600.401856486483</v>
      </c>
      <c r="H100" s="43" t="s">
        <v>117</v>
      </c>
    </row>
    <row r="101" spans="7:7">
      <c r="G101" s="44" t="s">
        <v>118</v>
      </c>
    </row>
  </sheetData>
  <mergeCells count="1">
    <mergeCell ref="A37:B3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workbookViewId="0">
      <pane xSplit="1" ySplit="14" topLeftCell="B83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5"/>
  <cols>
    <col min="1" max="1" width="44.5714285714286" customWidth="1"/>
    <col min="3" max="3" width="21.2857142857143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89</v>
      </c>
      <c r="B2" s="2"/>
      <c r="C2" s="2"/>
      <c r="D2" s="2"/>
      <c r="E2" s="2"/>
      <c r="F2" s="2"/>
      <c r="G2" s="2"/>
      <c r="H2" s="2"/>
    </row>
    <row r="3" spans="1:8">
      <c r="A3" s="3" t="s">
        <v>90</v>
      </c>
      <c r="B3" s="2"/>
      <c r="C3" s="2"/>
      <c r="D3" s="2"/>
      <c r="E3" s="2"/>
      <c r="F3" s="2"/>
      <c r="G3" s="2"/>
      <c r="H3" s="2"/>
    </row>
    <row r="4" spans="1:8">
      <c r="A4" s="3" t="s">
        <v>3</v>
      </c>
      <c r="B4" s="2">
        <v>4396.6</v>
      </c>
      <c r="C4" s="2"/>
      <c r="D4" s="2"/>
      <c r="E4" s="2"/>
      <c r="F4" s="2"/>
      <c r="G4" s="2">
        <f>B4</f>
        <v>4396.6</v>
      </c>
      <c r="H4" s="2"/>
    </row>
    <row r="5" spans="1:8">
      <c r="A5" s="4" t="s">
        <v>4</v>
      </c>
      <c r="B5" s="2">
        <v>56</v>
      </c>
      <c r="C5" s="2"/>
      <c r="D5" s="2"/>
      <c r="E5" s="2"/>
      <c r="F5" s="2"/>
      <c r="G5" s="2">
        <f t="shared" ref="G5:G12" si="0">B5</f>
        <v>56</v>
      </c>
      <c r="H5" s="2"/>
    </row>
    <row r="6" spans="1:8">
      <c r="A6" s="4" t="s">
        <v>5</v>
      </c>
      <c r="B6" s="2">
        <v>1</v>
      </c>
      <c r="C6" s="2"/>
      <c r="D6" s="2"/>
      <c r="E6" s="2"/>
      <c r="F6" s="2"/>
      <c r="G6" s="2">
        <v>1</v>
      </c>
      <c r="H6" s="2"/>
    </row>
    <row r="7" spans="1:8">
      <c r="A7" s="4" t="s">
        <v>6</v>
      </c>
      <c r="B7" s="2">
        <f>B6*4</f>
        <v>4</v>
      </c>
      <c r="C7" s="2"/>
      <c r="D7" s="2"/>
      <c r="E7" s="2"/>
      <c r="F7" s="2"/>
      <c r="G7" s="2">
        <f t="shared" si="0"/>
        <v>4</v>
      </c>
      <c r="H7" s="2"/>
    </row>
    <row r="8" spans="1:8">
      <c r="A8" s="4" t="s">
        <v>7</v>
      </c>
      <c r="B8" s="2">
        <v>12</v>
      </c>
      <c r="C8" s="2"/>
      <c r="D8" s="2"/>
      <c r="E8" s="2"/>
      <c r="F8" s="2"/>
      <c r="G8" s="2">
        <f t="shared" si="0"/>
        <v>12</v>
      </c>
      <c r="H8" s="2"/>
    </row>
    <row r="9" spans="1:8">
      <c r="A9" s="3" t="s">
        <v>8</v>
      </c>
      <c r="B9" s="2">
        <v>9</v>
      </c>
      <c r="C9" s="2"/>
      <c r="D9" s="2"/>
      <c r="E9" s="2"/>
      <c r="F9" s="2"/>
      <c r="G9" s="2">
        <f t="shared" si="0"/>
        <v>9</v>
      </c>
      <c r="H9" s="2"/>
    </row>
    <row r="10" ht="30" spans="1:8">
      <c r="A10" s="4" t="s">
        <v>9</v>
      </c>
      <c r="B10" s="45">
        <f>B11+B12+B13</f>
        <v>137630</v>
      </c>
      <c r="C10" s="2"/>
      <c r="D10" s="2"/>
      <c r="E10" s="2"/>
      <c r="F10" s="2"/>
      <c r="G10" s="2">
        <f t="shared" si="0"/>
        <v>137630</v>
      </c>
      <c r="H10" s="2"/>
    </row>
    <row r="11" spans="1:8">
      <c r="A11" s="3" t="s">
        <v>10</v>
      </c>
      <c r="B11" s="45">
        <v>19530</v>
      </c>
      <c r="C11" s="2"/>
      <c r="D11" s="2"/>
      <c r="E11" s="2"/>
      <c r="F11" s="2"/>
      <c r="G11" s="2">
        <f t="shared" si="0"/>
        <v>19530</v>
      </c>
      <c r="H11" s="2"/>
    </row>
    <row r="12" spans="1:8">
      <c r="A12" s="3" t="s">
        <v>91</v>
      </c>
      <c r="B12" s="45">
        <v>51690</v>
      </c>
      <c r="C12" s="2"/>
      <c r="D12" s="2"/>
      <c r="E12" s="2"/>
      <c r="F12" s="2"/>
      <c r="G12" s="2">
        <f t="shared" si="0"/>
        <v>51690</v>
      </c>
      <c r="H12" s="2"/>
    </row>
    <row r="13" spans="1:8">
      <c r="A13" s="3" t="s">
        <v>92</v>
      </c>
      <c r="B13" s="45">
        <v>66410</v>
      </c>
      <c r="C13" s="2"/>
      <c r="D13" s="2"/>
      <c r="E13" s="2"/>
      <c r="F13" s="2"/>
      <c r="G13" s="2"/>
      <c r="H13" s="2"/>
    </row>
    <row r="14" spans="1:8">
      <c r="A14" s="5" t="s">
        <v>14</v>
      </c>
      <c r="B14" s="6">
        <f>B21</f>
        <v>10.742732345679</v>
      </c>
      <c r="C14" s="2"/>
      <c r="D14" s="2"/>
      <c r="E14" s="2"/>
      <c r="F14" s="2"/>
      <c r="G14" s="7">
        <f>B14</f>
        <v>10.742732345679</v>
      </c>
      <c r="H14" s="2"/>
    </row>
    <row r="15" spans="1:8">
      <c r="A15" s="3" t="s">
        <v>15</v>
      </c>
      <c r="B15" s="8">
        <v>14232</v>
      </c>
      <c r="C15" s="2"/>
      <c r="D15" s="2"/>
      <c r="E15" s="2"/>
      <c r="F15" s="2"/>
      <c r="G15" s="2"/>
      <c r="H15" s="2"/>
    </row>
    <row r="16" spans="1:8">
      <c r="A16" s="3" t="s">
        <v>16</v>
      </c>
      <c r="B16" s="7">
        <v>100</v>
      </c>
      <c r="C16" s="2"/>
      <c r="D16" s="2"/>
      <c r="E16" s="2"/>
      <c r="F16" s="2"/>
      <c r="G16" s="2"/>
      <c r="H16" s="2"/>
    </row>
    <row r="17" spans="1:8">
      <c r="A17" s="3" t="s">
        <v>17</v>
      </c>
      <c r="B17" s="8">
        <f>B15*12/100</f>
        <v>1707.84</v>
      </c>
      <c r="C17" s="2"/>
      <c r="D17" s="2"/>
      <c r="E17" s="2"/>
      <c r="F17" s="2"/>
      <c r="G17" s="2"/>
      <c r="H17" s="2"/>
    </row>
    <row r="18" spans="1:8">
      <c r="A18" s="3" t="s">
        <v>18</v>
      </c>
      <c r="B18" s="7">
        <v>0</v>
      </c>
      <c r="C18" s="2"/>
      <c r="D18" s="2"/>
      <c r="E18" s="2"/>
      <c r="F18" s="2"/>
      <c r="G18" s="2"/>
      <c r="H18" s="2"/>
    </row>
    <row r="19" spans="1:8">
      <c r="A19" s="3" t="s">
        <v>19</v>
      </c>
      <c r="B19" s="9">
        <f>(B15+B16+B17)*30.2%</f>
        <v>4844.03168</v>
      </c>
      <c r="C19" s="2"/>
      <c r="D19" s="2"/>
      <c r="E19" s="2"/>
      <c r="F19" s="2"/>
      <c r="G19" s="2"/>
      <c r="H19" s="2"/>
    </row>
    <row r="20" spans="1:8">
      <c r="A20" s="3" t="s">
        <v>20</v>
      </c>
      <c r="B20" s="10">
        <f>SUM(B15:B19)</f>
        <v>20883.87168</v>
      </c>
      <c r="C20" s="2"/>
      <c r="D20" s="2"/>
      <c r="E20" s="2"/>
      <c r="F20" s="2"/>
      <c r="G20" s="2"/>
      <c r="H20" s="2"/>
    </row>
    <row r="21" ht="30" spans="1:8">
      <c r="A21" s="11" t="s">
        <v>21</v>
      </c>
      <c r="B21" s="7">
        <f>B20/18/12*1/B9</f>
        <v>10.742732345679</v>
      </c>
      <c r="C21" s="2"/>
      <c r="D21" s="2"/>
      <c r="E21" s="2"/>
      <c r="F21" s="2"/>
      <c r="G21" s="2"/>
      <c r="H21" s="2"/>
    </row>
    <row r="22" spans="1:8">
      <c r="A22" s="3"/>
      <c r="B22" s="12"/>
      <c r="C22" s="2"/>
      <c r="D22" s="2"/>
      <c r="E22" s="2"/>
      <c r="F22" s="2"/>
      <c r="G22" s="2"/>
      <c r="H22" s="2"/>
    </row>
    <row r="23" spans="1:8">
      <c r="A23" s="5" t="s">
        <v>22</v>
      </c>
      <c r="B23" s="13"/>
      <c r="C23" s="13"/>
      <c r="D23" s="14">
        <f>B29</f>
        <v>106.195987654321</v>
      </c>
      <c r="E23" s="2"/>
      <c r="F23" s="2"/>
      <c r="G23" s="7">
        <f>D23</f>
        <v>106.195987654321</v>
      </c>
      <c r="H23" s="2"/>
    </row>
    <row r="24" spans="1:8">
      <c r="A24" s="15" t="s">
        <v>23</v>
      </c>
      <c r="B24" s="2">
        <f>B10</f>
        <v>137630</v>
      </c>
      <c r="C24" s="2"/>
      <c r="D24" s="2"/>
      <c r="E24" s="2"/>
      <c r="F24" s="2"/>
      <c r="G24" s="2"/>
      <c r="H24" s="2"/>
    </row>
    <row r="25" spans="1:8">
      <c r="A25" s="4" t="s">
        <v>24</v>
      </c>
      <c r="B25" s="2">
        <v>36</v>
      </c>
      <c r="C25" s="2"/>
      <c r="D25" s="2"/>
      <c r="E25" s="2"/>
      <c r="F25" s="2"/>
      <c r="G25" s="2"/>
      <c r="H25" s="2"/>
    </row>
    <row r="26" spans="1:8">
      <c r="A26" s="3"/>
      <c r="B26" s="2"/>
      <c r="C26" s="2"/>
      <c r="D26" s="2"/>
      <c r="E26" s="2"/>
      <c r="F26" s="2"/>
      <c r="G26" s="2"/>
      <c r="H26" s="2"/>
    </row>
    <row r="27" ht="30" spans="1:8">
      <c r="A27" s="4" t="s">
        <v>25</v>
      </c>
      <c r="B27" s="9">
        <f>B24/36</f>
        <v>3823.05555555556</v>
      </c>
      <c r="C27" s="2"/>
      <c r="D27" s="2"/>
      <c r="E27" s="2"/>
      <c r="F27" s="2"/>
      <c r="G27" s="2"/>
      <c r="H27" s="2"/>
    </row>
    <row r="28" spans="1:8">
      <c r="A28" s="3" t="s">
        <v>26</v>
      </c>
      <c r="B28" s="7">
        <f>B27/B7</f>
        <v>955.763888888889</v>
      </c>
      <c r="C28" s="2"/>
      <c r="D28" s="2"/>
      <c r="E28" s="2"/>
      <c r="F28" s="2"/>
      <c r="G28" s="2"/>
      <c r="H28" s="2"/>
    </row>
    <row r="29" spans="1:8">
      <c r="A29" s="16" t="s">
        <v>27</v>
      </c>
      <c r="B29" s="17">
        <f>B28/B9</f>
        <v>106.195987654321</v>
      </c>
      <c r="C29" s="2"/>
      <c r="D29" s="2"/>
      <c r="E29" s="2"/>
      <c r="F29" s="2"/>
      <c r="G29" s="2"/>
      <c r="H29" s="2"/>
    </row>
    <row r="30" spans="1:8">
      <c r="A30" s="13" t="s">
        <v>28</v>
      </c>
      <c r="B30" s="18"/>
      <c r="C30" s="19"/>
      <c r="D30" s="19"/>
      <c r="E30" s="2"/>
      <c r="F30" s="2"/>
      <c r="G30" s="2"/>
      <c r="H30" s="2"/>
    </row>
    <row r="31" spans="1:8">
      <c r="A31" s="20" t="s">
        <v>29</v>
      </c>
      <c r="B31" s="3"/>
      <c r="C31" s="2"/>
      <c r="D31" s="2"/>
      <c r="E31" s="2"/>
      <c r="F31" s="2"/>
      <c r="G31" s="2"/>
      <c r="H31" s="2"/>
    </row>
    <row r="32" spans="1:8">
      <c r="A32" s="21" t="s">
        <v>30</v>
      </c>
      <c r="B32" s="3"/>
      <c r="C32" s="2"/>
      <c r="D32" s="2"/>
      <c r="E32" s="2"/>
      <c r="F32" s="2"/>
      <c r="G32" s="2"/>
      <c r="H32" s="2"/>
    </row>
    <row r="33" spans="1:8">
      <c r="A33" s="21" t="s">
        <v>31</v>
      </c>
      <c r="B33" s="3"/>
      <c r="C33" s="2"/>
      <c r="D33" s="2"/>
      <c r="E33" s="2"/>
      <c r="F33" s="2"/>
      <c r="G33" s="7">
        <f>B40</f>
        <v>20.5622070845836</v>
      </c>
      <c r="H33" s="2"/>
    </row>
    <row r="34" spans="1:8">
      <c r="A34" s="22" t="s">
        <v>32</v>
      </c>
      <c r="B34" s="22"/>
      <c r="C34" s="2"/>
      <c r="D34" s="2"/>
      <c r="E34" s="2"/>
      <c r="F34" s="2"/>
      <c r="G34" s="2"/>
      <c r="H34" s="2"/>
    </row>
    <row r="35" spans="1:8">
      <c r="A35" s="21" t="s">
        <v>33</v>
      </c>
      <c r="B35" s="3"/>
      <c r="C35" s="2"/>
      <c r="D35" s="2"/>
      <c r="E35" s="2"/>
      <c r="F35" s="2"/>
      <c r="G35" s="7">
        <f>G14</f>
        <v>10.742732345679</v>
      </c>
      <c r="H35" s="2"/>
    </row>
    <row r="36" spans="1:8">
      <c r="A36" s="21" t="s">
        <v>34</v>
      </c>
      <c r="B36" s="3"/>
      <c r="C36" s="2"/>
      <c r="D36" s="2"/>
      <c r="E36" s="2"/>
      <c r="F36" s="2"/>
      <c r="G36" s="7">
        <f>(G32+G33+G34)/G35</f>
        <v>1.91405746908088</v>
      </c>
      <c r="H36" s="2"/>
    </row>
    <row r="37" spans="1:8">
      <c r="A37" s="21" t="s">
        <v>35</v>
      </c>
      <c r="B37" s="3"/>
      <c r="C37" s="2"/>
      <c r="D37" s="2"/>
      <c r="E37" s="2"/>
      <c r="F37" s="2"/>
      <c r="G37" s="7">
        <f>G35</f>
        <v>10.742732345679</v>
      </c>
      <c r="H37" s="2"/>
    </row>
    <row r="38" spans="1:8">
      <c r="A38" s="21" t="s">
        <v>36</v>
      </c>
      <c r="B38" s="3"/>
      <c r="C38" s="2"/>
      <c r="D38" s="2"/>
      <c r="E38" s="2"/>
      <c r="F38" s="2"/>
      <c r="G38" s="7">
        <f>G33</f>
        <v>20.5622070845836</v>
      </c>
      <c r="H38" s="2"/>
    </row>
    <row r="39" spans="1:8">
      <c r="A39" s="21"/>
      <c r="B39" s="3"/>
      <c r="C39" s="2"/>
      <c r="D39" s="2"/>
      <c r="E39" s="2"/>
      <c r="F39" s="2"/>
      <c r="G39" s="7"/>
      <c r="H39" s="2"/>
    </row>
    <row r="40" spans="1:8">
      <c r="A40" s="5" t="s">
        <v>37</v>
      </c>
      <c r="B40" s="14">
        <f>B42</f>
        <v>20.5622070845836</v>
      </c>
      <c r="C40" s="19"/>
      <c r="D40" s="2"/>
      <c r="E40" s="2"/>
      <c r="F40" s="2"/>
      <c r="G40" s="7">
        <f>B40</f>
        <v>20.5622070845836</v>
      </c>
      <c r="H40" s="2"/>
    </row>
    <row r="41" spans="1:8">
      <c r="A41" s="23"/>
      <c r="B41" s="20"/>
      <c r="C41" s="20"/>
      <c r="D41" s="2"/>
      <c r="E41" s="2"/>
      <c r="F41" s="2"/>
      <c r="G41" s="2"/>
      <c r="H41" s="2"/>
    </row>
    <row r="42" spans="1:8">
      <c r="A42" s="3" t="s">
        <v>38</v>
      </c>
      <c r="B42" s="7">
        <f>B51+B52+B76</f>
        <v>20.5622070845836</v>
      </c>
      <c r="C42" s="2"/>
      <c r="D42" s="2"/>
      <c r="E42" s="2"/>
      <c r="F42" s="2"/>
      <c r="G42" s="2"/>
      <c r="H42" s="2"/>
    </row>
    <row r="43" spans="1:8">
      <c r="A43" s="3" t="s">
        <v>39</v>
      </c>
      <c r="B43" s="7"/>
      <c r="C43" s="2"/>
      <c r="D43" s="2"/>
      <c r="E43" s="2"/>
      <c r="F43" s="2"/>
      <c r="G43" s="2"/>
      <c r="H43" s="2"/>
    </row>
    <row r="44" spans="1:8">
      <c r="A44" s="3" t="s">
        <v>15</v>
      </c>
      <c r="B44" s="2">
        <v>12792</v>
      </c>
      <c r="C44" s="2"/>
      <c r="D44" s="2"/>
      <c r="E44" s="2"/>
      <c r="F44" s="2"/>
      <c r="G44" s="2"/>
      <c r="H44" s="2"/>
    </row>
    <row r="45" spans="1:8">
      <c r="A45" s="3" t="s">
        <v>40</v>
      </c>
      <c r="B45" s="2">
        <v>40</v>
      </c>
      <c r="C45" s="2"/>
      <c r="D45" s="2"/>
      <c r="E45" s="2"/>
      <c r="F45" s="2"/>
      <c r="G45" s="2"/>
      <c r="H45" s="2"/>
    </row>
    <row r="46" spans="1:8">
      <c r="A46" s="3" t="s">
        <v>41</v>
      </c>
      <c r="B46" s="2">
        <v>4</v>
      </c>
      <c r="C46" s="2"/>
      <c r="D46" s="2"/>
      <c r="E46" s="2"/>
      <c r="F46" s="2"/>
      <c r="G46" s="2"/>
      <c r="H46" s="2"/>
    </row>
    <row r="47" spans="1:8">
      <c r="A47" s="3" t="s">
        <v>42</v>
      </c>
      <c r="B47" s="2">
        <v>1</v>
      </c>
      <c r="C47" s="2"/>
      <c r="D47" s="2"/>
      <c r="E47" s="2"/>
      <c r="F47" s="2"/>
      <c r="G47" s="2"/>
      <c r="H47" s="2"/>
    </row>
    <row r="48" spans="1:8">
      <c r="A48" s="3" t="s">
        <v>43</v>
      </c>
      <c r="B48" s="2">
        <f>B9</f>
        <v>9</v>
      </c>
      <c r="C48" s="2"/>
      <c r="D48" s="2"/>
      <c r="E48" s="2"/>
      <c r="F48" s="2"/>
      <c r="G48" s="2"/>
      <c r="H48" s="2"/>
    </row>
    <row r="49" spans="1:8">
      <c r="A49" s="3" t="s">
        <v>44</v>
      </c>
      <c r="B49" s="7">
        <f>B44/B45/B46/B47/B48</f>
        <v>8.88333333333333</v>
      </c>
      <c r="C49" s="2"/>
      <c r="D49" s="2"/>
      <c r="E49" s="2"/>
      <c r="F49" s="2"/>
      <c r="G49" s="2"/>
      <c r="H49" s="2"/>
    </row>
    <row r="50" spans="1:8">
      <c r="A50" s="3" t="s">
        <v>45</v>
      </c>
      <c r="B50" s="7">
        <f>B49*30.2/100</f>
        <v>2.68276666666667</v>
      </c>
      <c r="C50" s="2"/>
      <c r="D50" s="2"/>
      <c r="E50" s="2"/>
      <c r="F50" s="2"/>
      <c r="G50" s="2"/>
      <c r="H50" s="2"/>
    </row>
    <row r="51" spans="1:8">
      <c r="A51" s="3" t="s">
        <v>20</v>
      </c>
      <c r="B51" s="7">
        <f>B49+B50</f>
        <v>11.5661</v>
      </c>
      <c r="C51" s="2"/>
      <c r="D51" s="2"/>
      <c r="E51" s="2"/>
      <c r="F51" s="2"/>
      <c r="G51" s="2"/>
      <c r="H51" s="2"/>
    </row>
    <row r="52" spans="1:8">
      <c r="A52" s="13" t="s">
        <v>46</v>
      </c>
      <c r="B52" s="14">
        <f>(B58+B59+B71)/B9</f>
        <v>1.32944041791697</v>
      </c>
      <c r="C52" s="19"/>
      <c r="D52" s="19"/>
      <c r="E52" s="2"/>
      <c r="F52" s="2"/>
      <c r="G52" s="7">
        <f>B52</f>
        <v>1.32944041791697</v>
      </c>
      <c r="H52" s="2"/>
    </row>
    <row r="53" spans="1:8">
      <c r="A53" s="3" t="s">
        <v>47</v>
      </c>
      <c r="B53" s="2">
        <v>65438</v>
      </c>
      <c r="C53" s="2"/>
      <c r="D53" s="2"/>
      <c r="E53" s="2"/>
      <c r="F53" s="2"/>
      <c r="G53" s="2"/>
      <c r="H53" s="2"/>
    </row>
    <row r="54" spans="1:8">
      <c r="A54" s="15" t="s">
        <v>48</v>
      </c>
      <c r="B54" s="2">
        <v>210</v>
      </c>
      <c r="C54" s="2"/>
      <c r="D54" s="2"/>
      <c r="E54" s="2"/>
      <c r="F54" s="2"/>
      <c r="G54" s="2"/>
      <c r="H54" s="2"/>
    </row>
    <row r="55" spans="1:8">
      <c r="A55" s="3" t="s">
        <v>49</v>
      </c>
      <c r="B55" s="2">
        <v>12</v>
      </c>
      <c r="C55" s="2"/>
      <c r="D55" s="2"/>
      <c r="E55" s="2"/>
      <c r="F55" s="2"/>
      <c r="G55" s="2"/>
      <c r="H55" s="2"/>
    </row>
    <row r="56" spans="1:8">
      <c r="A56" s="3" t="s">
        <v>50</v>
      </c>
      <c r="B56" s="2">
        <v>7.32</v>
      </c>
      <c r="C56" s="2"/>
      <c r="D56" s="2"/>
      <c r="E56" s="2"/>
      <c r="F56" s="2"/>
      <c r="G56" s="2"/>
      <c r="H56" s="2"/>
    </row>
    <row r="57" spans="1:8">
      <c r="A57" s="3" t="s">
        <v>51</v>
      </c>
      <c r="B57" s="9">
        <f>B53/B54/B55</f>
        <v>25.9674603174603</v>
      </c>
      <c r="C57" s="2"/>
      <c r="D57" s="2"/>
      <c r="E57" s="2"/>
      <c r="F57" s="2"/>
      <c r="G57" s="2"/>
      <c r="H57" s="2"/>
    </row>
    <row r="58" spans="1:8">
      <c r="A58" s="3" t="s">
        <v>52</v>
      </c>
      <c r="B58" s="7">
        <f>B57/B4*B5*B56</f>
        <v>2.42109387557052</v>
      </c>
      <c r="C58" s="2"/>
      <c r="D58" s="2"/>
      <c r="E58" s="2"/>
      <c r="F58" s="2"/>
      <c r="G58" s="7">
        <f>B58</f>
        <v>2.42109387557052</v>
      </c>
      <c r="H58" s="2"/>
    </row>
    <row r="59" spans="1:8">
      <c r="A59" s="13" t="s">
        <v>53</v>
      </c>
      <c r="B59" s="14">
        <f>G70</f>
        <v>5.45557898412698</v>
      </c>
      <c r="C59" s="2"/>
      <c r="D59" s="2"/>
      <c r="E59" s="2"/>
      <c r="F59" s="2"/>
      <c r="G59" s="14">
        <f>B59</f>
        <v>5.45557898412698</v>
      </c>
      <c r="H59" s="2"/>
    </row>
    <row r="60" spans="1:8">
      <c r="A60" s="24" t="s">
        <v>54</v>
      </c>
      <c r="B60" s="2"/>
      <c r="C60" s="2"/>
      <c r="D60" s="2"/>
      <c r="E60" s="2"/>
      <c r="F60" s="2"/>
      <c r="G60" s="2">
        <v>2.4</v>
      </c>
      <c r="H60" s="2"/>
    </row>
    <row r="61" spans="1:8">
      <c r="A61" s="2" t="s">
        <v>55</v>
      </c>
      <c r="B61" s="2"/>
      <c r="C61" s="2"/>
      <c r="D61" s="2"/>
      <c r="E61" s="2"/>
      <c r="F61" s="2"/>
      <c r="G61" s="2">
        <v>210</v>
      </c>
      <c r="H61" s="2"/>
    </row>
    <row r="62" spans="1:8">
      <c r="A62" s="24" t="s">
        <v>56</v>
      </c>
      <c r="B62" s="2"/>
      <c r="C62" s="2"/>
      <c r="D62" s="2"/>
      <c r="E62" s="2"/>
      <c r="F62" s="2"/>
      <c r="G62" s="25">
        <f>(G60/G61)*1000</f>
        <v>11.4285714285714</v>
      </c>
      <c r="H62" s="2"/>
    </row>
    <row r="63" spans="1:8">
      <c r="A63" s="2" t="s">
        <v>57</v>
      </c>
      <c r="B63" s="2"/>
      <c r="C63" s="2"/>
      <c r="D63" s="2"/>
      <c r="E63" s="2"/>
      <c r="F63" s="2"/>
      <c r="G63" s="7">
        <f>G62/12/1000*35.16*G9</f>
        <v>0.301371428571429</v>
      </c>
      <c r="H63" s="2"/>
    </row>
    <row r="64" spans="1:8">
      <c r="A64" s="2" t="s">
        <v>58</v>
      </c>
      <c r="B64" s="2"/>
      <c r="C64" s="2"/>
      <c r="D64" s="2"/>
      <c r="E64" s="2"/>
      <c r="F64" s="2"/>
      <c r="G64" s="7">
        <f>2*11/12/1000*35.16</f>
        <v>0.06446</v>
      </c>
      <c r="H64" s="2"/>
    </row>
    <row r="65" spans="1:8">
      <c r="A65" s="2" t="s">
        <v>59</v>
      </c>
      <c r="B65" s="2"/>
      <c r="C65" s="2"/>
      <c r="D65" s="2"/>
      <c r="E65" s="2"/>
      <c r="F65" s="2"/>
      <c r="G65" s="7">
        <f>75/1000*35.16</f>
        <v>2.637</v>
      </c>
      <c r="H65" s="2"/>
    </row>
    <row r="66" spans="1:8">
      <c r="A66" s="24" t="s">
        <v>60</v>
      </c>
      <c r="B66" s="2"/>
      <c r="C66" s="2"/>
      <c r="D66" s="2"/>
      <c r="E66" s="2"/>
      <c r="F66" s="2"/>
      <c r="G66" s="25">
        <f>2.2/210*1000</f>
        <v>10.4761904761905</v>
      </c>
      <c r="H66" s="2"/>
    </row>
    <row r="67" spans="1:8">
      <c r="A67" s="24" t="s">
        <v>61</v>
      </c>
      <c r="B67" s="2"/>
      <c r="C67" s="2"/>
      <c r="D67" s="2"/>
      <c r="E67" s="2"/>
      <c r="F67" s="2"/>
      <c r="G67" s="26">
        <f>10/12/1000*28.21*G9</f>
        <v>0.211575</v>
      </c>
      <c r="H67" s="27"/>
    </row>
    <row r="68" spans="1:8">
      <c r="A68" s="2" t="s">
        <v>62</v>
      </c>
      <c r="B68" s="2"/>
      <c r="C68" s="2"/>
      <c r="D68" s="2"/>
      <c r="E68" s="2"/>
      <c r="F68" s="2"/>
      <c r="G68" s="26">
        <f>2*G66/12/1000*28.21</f>
        <v>0.0492555555555556</v>
      </c>
      <c r="H68" s="27"/>
    </row>
    <row r="69" spans="1:8">
      <c r="A69" s="24"/>
      <c r="B69" s="2"/>
      <c r="C69" s="27"/>
      <c r="D69" s="27"/>
      <c r="E69" s="27"/>
      <c r="F69" s="27"/>
      <c r="G69" s="26">
        <f>(0.0009+0.0018+0.075)*28.21</f>
        <v>2.191917</v>
      </c>
      <c r="H69" s="27"/>
    </row>
    <row r="70" spans="1:8">
      <c r="A70" s="24"/>
      <c r="B70" s="2"/>
      <c r="C70" s="27"/>
      <c r="D70" s="27"/>
      <c r="E70" s="27"/>
      <c r="F70" s="27"/>
      <c r="G70" s="28">
        <f>G63+G64+G65+G67+G68+G69</f>
        <v>5.45557898412698</v>
      </c>
      <c r="H70" s="27"/>
    </row>
    <row r="71" spans="1:8">
      <c r="A71" s="29" t="s">
        <v>63</v>
      </c>
      <c r="B71" s="28">
        <f>G75</f>
        <v>4.08829090155524</v>
      </c>
      <c r="C71" s="27"/>
      <c r="D71" s="27"/>
      <c r="E71" s="27"/>
      <c r="F71" s="27"/>
      <c r="G71" s="27">
        <v>924.8</v>
      </c>
      <c r="H71" s="27"/>
    </row>
    <row r="72" spans="1:8">
      <c r="A72" s="2" t="s">
        <v>64</v>
      </c>
      <c r="B72" s="2"/>
      <c r="C72" s="27"/>
      <c r="D72" s="27"/>
      <c r="E72" s="27"/>
      <c r="F72" s="27"/>
      <c r="G72" s="27">
        <f>G71/8</f>
        <v>115.6</v>
      </c>
      <c r="H72" s="27"/>
    </row>
    <row r="73" spans="1:8">
      <c r="A73" s="2" t="s">
        <v>65</v>
      </c>
      <c r="B73" s="2"/>
      <c r="C73" s="27"/>
      <c r="D73" s="27"/>
      <c r="E73" s="27"/>
      <c r="F73" s="27"/>
      <c r="G73" s="30">
        <f>G72/G4*G5/30/24*1</f>
        <v>0.00204501458197496</v>
      </c>
      <c r="H73" s="27"/>
    </row>
    <row r="74" spans="1:8">
      <c r="A74" s="2"/>
      <c r="B74" s="2"/>
      <c r="C74" s="27"/>
      <c r="D74" s="27"/>
      <c r="E74" s="27"/>
      <c r="F74" s="27"/>
      <c r="G74" s="27">
        <v>1999.15</v>
      </c>
      <c r="H74" s="27" t="s">
        <v>66</v>
      </c>
    </row>
    <row r="75" spans="1:8">
      <c r="A75" s="31"/>
      <c r="B75" s="27"/>
      <c r="C75" s="27"/>
      <c r="D75" s="27"/>
      <c r="E75" s="27"/>
      <c r="F75" s="27"/>
      <c r="G75" s="28">
        <f>G73*G74</f>
        <v>4.08829090155524</v>
      </c>
      <c r="H75" s="27"/>
    </row>
    <row r="76" spans="1:8">
      <c r="A76" s="13" t="s">
        <v>67</v>
      </c>
      <c r="B76" s="24">
        <f>G81+G86</f>
        <v>7.66666666666667</v>
      </c>
      <c r="C76" s="27"/>
      <c r="D76" s="27"/>
      <c r="E76" s="27"/>
      <c r="F76" s="27"/>
      <c r="G76" s="27">
        <f>G81+G86</f>
        <v>7.66666666666667</v>
      </c>
      <c r="H76" s="27"/>
    </row>
    <row r="77" spans="1:8">
      <c r="A77" s="27" t="s">
        <v>68</v>
      </c>
      <c r="B77" s="27"/>
      <c r="C77" s="27"/>
      <c r="D77" s="27"/>
      <c r="E77" s="27"/>
      <c r="F77" s="27"/>
      <c r="G77" s="27">
        <v>1.3</v>
      </c>
      <c r="H77" s="27"/>
    </row>
    <row r="78" spans="1:8">
      <c r="A78" s="27" t="s">
        <v>69</v>
      </c>
      <c r="B78" s="27"/>
      <c r="C78" s="27"/>
      <c r="D78" s="27"/>
      <c r="E78" s="27"/>
      <c r="F78" s="27"/>
      <c r="G78" s="27">
        <v>1248</v>
      </c>
      <c r="H78" s="27"/>
    </row>
    <row r="79" spans="1:8">
      <c r="A79" s="27" t="s">
        <v>70</v>
      </c>
      <c r="B79" s="27"/>
      <c r="C79" s="27"/>
      <c r="D79" s="27"/>
      <c r="E79" s="27"/>
      <c r="F79" s="27"/>
      <c r="G79" s="27">
        <v>8</v>
      </c>
      <c r="H79" s="27"/>
    </row>
    <row r="80" spans="1:8">
      <c r="A80" s="27" t="s">
        <v>71</v>
      </c>
      <c r="B80" s="27"/>
      <c r="C80" s="27"/>
      <c r="D80" s="27"/>
      <c r="E80" s="27"/>
      <c r="F80" s="27"/>
      <c r="G80" s="27">
        <f>G78/8</f>
        <v>156</v>
      </c>
      <c r="H80" s="27"/>
    </row>
    <row r="81" spans="1:8">
      <c r="A81" s="27" t="s">
        <v>72</v>
      </c>
      <c r="B81" s="27"/>
      <c r="C81" s="27"/>
      <c r="D81" s="27"/>
      <c r="E81" s="27"/>
      <c r="F81" s="27"/>
      <c r="G81" s="27">
        <f>G80/G7/G9</f>
        <v>4.33333333333333</v>
      </c>
      <c r="H81" s="27"/>
    </row>
    <row r="82" spans="1:8">
      <c r="A82" s="27" t="s">
        <v>73</v>
      </c>
      <c r="B82" s="27"/>
      <c r="C82" s="27"/>
      <c r="D82" s="27"/>
      <c r="E82" s="27"/>
      <c r="F82" s="27"/>
      <c r="G82" s="27">
        <v>1.04</v>
      </c>
      <c r="H82" s="27"/>
    </row>
    <row r="83" spans="1:8">
      <c r="A83" s="27" t="s">
        <v>74</v>
      </c>
      <c r="B83" s="27"/>
      <c r="C83" s="27"/>
      <c r="D83" s="27"/>
      <c r="E83" s="27"/>
      <c r="F83" s="27"/>
      <c r="G83" s="27">
        <v>960</v>
      </c>
      <c r="H83" s="27"/>
    </row>
    <row r="84" spans="1:8">
      <c r="A84" s="27" t="s">
        <v>70</v>
      </c>
      <c r="B84" s="27"/>
      <c r="C84" s="27"/>
      <c r="D84" s="27"/>
      <c r="E84" s="27"/>
      <c r="F84" s="27"/>
      <c r="G84" s="27">
        <v>8</v>
      </c>
      <c r="H84" s="27"/>
    </row>
    <row r="85" spans="1:8">
      <c r="A85" s="27" t="s">
        <v>75</v>
      </c>
      <c r="B85" s="27"/>
      <c r="C85" s="27"/>
      <c r="D85" s="27"/>
      <c r="E85" s="27"/>
      <c r="F85" s="27"/>
      <c r="G85" s="27">
        <f>G83/G84</f>
        <v>120</v>
      </c>
      <c r="H85" s="27"/>
    </row>
    <row r="86" spans="1:8">
      <c r="A86" s="27" t="s">
        <v>76</v>
      </c>
      <c r="B86" s="27"/>
      <c r="C86" s="27"/>
      <c r="D86" s="27"/>
      <c r="E86" s="27"/>
      <c r="F86" s="27"/>
      <c r="G86" s="27">
        <f>G85/G7/G9</f>
        <v>3.33333333333333</v>
      </c>
      <c r="H86" s="27"/>
    </row>
    <row r="87" spans="1:8">
      <c r="A87" s="27" t="s">
        <v>77</v>
      </c>
      <c r="B87" s="32"/>
      <c r="C87" s="2" t="s">
        <v>78</v>
      </c>
      <c r="D87" s="2"/>
      <c r="E87" s="2"/>
      <c r="F87" s="2"/>
      <c r="G87" s="2">
        <f>G81+G86</f>
        <v>7.66666666666667</v>
      </c>
      <c r="H87" s="2"/>
    </row>
    <row r="88" spans="1:8">
      <c r="A88" s="33" t="s">
        <v>79</v>
      </c>
      <c r="B88" s="33"/>
      <c r="C88" s="2"/>
      <c r="D88" s="2"/>
      <c r="E88" s="2"/>
      <c r="F88" s="2"/>
      <c r="G88" s="2"/>
      <c r="H88" s="2"/>
    </row>
    <row r="89" spans="1:8">
      <c r="A89" s="34" t="s">
        <v>80</v>
      </c>
      <c r="B89" s="35"/>
      <c r="C89" s="2"/>
      <c r="D89" s="2"/>
      <c r="E89" s="2"/>
      <c r="F89" s="2"/>
      <c r="G89" s="2"/>
      <c r="H89" s="2"/>
    </row>
    <row r="90" spans="1:8">
      <c r="A90" s="36" t="s">
        <v>81</v>
      </c>
      <c r="B90" s="36"/>
      <c r="C90" s="37"/>
      <c r="D90" s="37"/>
      <c r="E90" s="37"/>
      <c r="F90" s="37"/>
      <c r="G90" s="37"/>
      <c r="H90" s="2"/>
    </row>
    <row r="91" ht="28.5" spans="1:8">
      <c r="A91" s="36" t="s">
        <v>82</v>
      </c>
      <c r="B91" s="36"/>
      <c r="C91" s="37"/>
      <c r="D91" s="37"/>
      <c r="E91" s="37"/>
      <c r="F91" s="37"/>
      <c r="G91" s="38">
        <f>G14*G9</f>
        <v>96.6845911111111</v>
      </c>
      <c r="H91" s="2"/>
    </row>
    <row r="92" spans="1:11">
      <c r="A92" s="36" t="s">
        <v>83</v>
      </c>
      <c r="B92" s="36"/>
      <c r="C92" s="37"/>
      <c r="D92" s="37"/>
      <c r="E92" s="37"/>
      <c r="F92" s="37"/>
      <c r="G92" s="39">
        <f>G23*G9</f>
        <v>955.763888888889</v>
      </c>
      <c r="H92" s="19"/>
      <c r="I92" s="44"/>
      <c r="J92" s="44"/>
      <c r="K92" s="44"/>
    </row>
    <row r="93" ht="42.75" spans="1:8">
      <c r="A93" s="36" t="s">
        <v>84</v>
      </c>
      <c r="B93" s="36"/>
      <c r="C93" s="37"/>
      <c r="D93" s="37"/>
      <c r="E93" s="37"/>
      <c r="F93" s="38"/>
      <c r="G93" s="37">
        <v>0</v>
      </c>
      <c r="H93" s="2"/>
    </row>
    <row r="94" ht="28.5" spans="1:8">
      <c r="A94" s="36" t="s">
        <v>85</v>
      </c>
      <c r="B94" s="36"/>
      <c r="C94" s="37"/>
      <c r="D94" s="37"/>
      <c r="E94" s="37"/>
      <c r="F94" s="37"/>
      <c r="G94" s="38">
        <f>G40*G9</f>
        <v>185.059863761253</v>
      </c>
      <c r="H94" s="2"/>
    </row>
    <row r="95" spans="1:8">
      <c r="A95" s="36" t="s">
        <v>86</v>
      </c>
      <c r="B95" s="36"/>
      <c r="C95" s="37"/>
      <c r="D95" s="37"/>
      <c r="E95" s="37"/>
      <c r="F95" s="37"/>
      <c r="G95" s="38">
        <f>G94+G93+G92+G91</f>
        <v>1237.50834376125</v>
      </c>
      <c r="H95" s="2"/>
    </row>
    <row r="96" spans="1:8">
      <c r="A96" s="36" t="s">
        <v>87</v>
      </c>
      <c r="B96" s="40"/>
      <c r="C96" s="37"/>
      <c r="D96" s="37"/>
      <c r="E96" s="37"/>
      <c r="F96" s="37"/>
      <c r="G96" s="38">
        <f>G95/G9</f>
        <v>137.500927084584</v>
      </c>
      <c r="H96" s="2"/>
    </row>
    <row r="97" ht="15.75" spans="1:8">
      <c r="A97" s="41" t="s">
        <v>88</v>
      </c>
      <c r="B97" s="42"/>
      <c r="C97" s="37"/>
      <c r="D97" s="37"/>
      <c r="E97" s="37"/>
      <c r="F97" s="37"/>
      <c r="G97" s="38">
        <f>G96*G7</f>
        <v>550.003708338334</v>
      </c>
      <c r="H97" s="24"/>
    </row>
    <row r="98" spans="7:7">
      <c r="G98" s="44"/>
    </row>
  </sheetData>
  <mergeCells count="1">
    <mergeCell ref="A34:B34"/>
  </mergeCells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99"/>
  <sheetViews>
    <sheetView tabSelected="1" topLeftCell="A79" workbookViewId="0">
      <selection activeCell="M23" sqref="M23"/>
    </sheetView>
  </sheetViews>
  <sheetFormatPr defaultColWidth="9" defaultRowHeight="15" outlineLevelCol="6"/>
  <cols>
    <col min="1" max="1" width="30.8571428571429" customWidth="1"/>
  </cols>
  <sheetData>
    <row r="2" spans="1:7">
      <c r="A2" s="1" t="s">
        <v>0</v>
      </c>
      <c r="B2" s="2"/>
      <c r="C2" s="2"/>
      <c r="D2" s="2"/>
      <c r="E2" s="2"/>
      <c r="F2" s="2"/>
      <c r="G2" s="2"/>
    </row>
    <row r="3" spans="1:7">
      <c r="A3" s="3" t="s">
        <v>93</v>
      </c>
      <c r="B3" s="2"/>
      <c r="C3" s="2"/>
      <c r="D3" s="2"/>
      <c r="E3" s="2"/>
      <c r="F3" s="2"/>
      <c r="G3" s="2"/>
    </row>
    <row r="4" spans="1:7">
      <c r="A4" s="3" t="s">
        <v>94</v>
      </c>
      <c r="B4" s="2"/>
      <c r="C4" s="2"/>
      <c r="D4" s="2"/>
      <c r="E4" s="2"/>
      <c r="F4" s="2"/>
      <c r="G4" s="2"/>
    </row>
    <row r="5" spans="1:7">
      <c r="A5" s="3" t="s">
        <v>3</v>
      </c>
      <c r="B5" s="2">
        <v>4396.6</v>
      </c>
      <c r="C5" s="2"/>
      <c r="D5" s="2"/>
      <c r="E5" s="2"/>
      <c r="F5" s="2"/>
      <c r="G5" s="2">
        <f>B5</f>
        <v>4396.6</v>
      </c>
    </row>
    <row r="6" ht="18" customHeight="1" spans="1:7">
      <c r="A6" s="4" t="s">
        <v>4</v>
      </c>
      <c r="B6" s="2">
        <v>56</v>
      </c>
      <c r="C6" s="2"/>
      <c r="D6" s="2"/>
      <c r="E6" s="2"/>
      <c r="F6" s="2"/>
      <c r="G6" s="2">
        <f t="shared" ref="G6:G14" si="0">B6</f>
        <v>56</v>
      </c>
    </row>
    <row r="7" ht="16.5" customHeight="1" spans="1:7">
      <c r="A7" s="4" t="s">
        <v>5</v>
      </c>
      <c r="B7" s="2">
        <v>1</v>
      </c>
      <c r="C7" s="2"/>
      <c r="D7" s="2"/>
      <c r="E7" s="2"/>
      <c r="F7" s="2"/>
      <c r="G7" s="2">
        <v>1</v>
      </c>
    </row>
    <row r="8" ht="18.75" customHeight="1" spans="1:7">
      <c r="A8" s="4" t="s">
        <v>6</v>
      </c>
      <c r="B8" s="2">
        <f>B7*4</f>
        <v>4</v>
      </c>
      <c r="C8" s="2"/>
      <c r="D8" s="2"/>
      <c r="E8" s="2"/>
      <c r="F8" s="2"/>
      <c r="G8" s="2">
        <f t="shared" si="0"/>
        <v>4</v>
      </c>
    </row>
    <row r="9" ht="15.75" customHeight="1" spans="1:7">
      <c r="A9" s="4" t="s">
        <v>7</v>
      </c>
      <c r="B9" s="2">
        <v>12</v>
      </c>
      <c r="C9" s="2"/>
      <c r="D9" s="2"/>
      <c r="E9" s="2"/>
      <c r="F9" s="2"/>
      <c r="G9" s="2">
        <f t="shared" si="0"/>
        <v>12</v>
      </c>
    </row>
    <row r="10" spans="1:7">
      <c r="A10" s="3" t="s">
        <v>8</v>
      </c>
      <c r="B10" s="2">
        <v>9</v>
      </c>
      <c r="C10" s="2"/>
      <c r="D10" s="2"/>
      <c r="E10" s="2"/>
      <c r="F10" s="2"/>
      <c r="G10" s="2">
        <f t="shared" si="0"/>
        <v>9</v>
      </c>
    </row>
    <row r="11" ht="29.25" customHeight="1" spans="1:7">
      <c r="A11" s="4" t="s">
        <v>9</v>
      </c>
      <c r="B11" s="45">
        <f>B12+B13+B14+B15</f>
        <v>153892</v>
      </c>
      <c r="C11" s="2"/>
      <c r="D11" s="2"/>
      <c r="E11" s="2"/>
      <c r="F11" s="2"/>
      <c r="G11" s="2">
        <f t="shared" si="0"/>
        <v>153892</v>
      </c>
    </row>
    <row r="12" spans="1:7">
      <c r="A12" s="3" t="s">
        <v>10</v>
      </c>
      <c r="B12" s="45">
        <v>23530</v>
      </c>
      <c r="C12" s="2"/>
      <c r="D12" s="2"/>
      <c r="E12" s="2"/>
      <c r="F12" s="2"/>
      <c r="G12" s="2">
        <f t="shared" si="0"/>
        <v>23530</v>
      </c>
    </row>
    <row r="13" spans="1:7">
      <c r="A13" s="3" t="s">
        <v>13</v>
      </c>
      <c r="B13" s="45">
        <v>12292</v>
      </c>
      <c r="C13" s="2"/>
      <c r="D13" s="2"/>
      <c r="E13" s="2"/>
      <c r="F13" s="2"/>
      <c r="G13" s="2">
        <f t="shared" si="0"/>
        <v>12292</v>
      </c>
    </row>
    <row r="14" spans="1:7">
      <c r="A14" s="3" t="s">
        <v>91</v>
      </c>
      <c r="B14" s="45">
        <v>51660</v>
      </c>
      <c r="C14" s="2"/>
      <c r="D14" s="2"/>
      <c r="E14" s="2"/>
      <c r="F14" s="2"/>
      <c r="G14" s="2">
        <f t="shared" si="0"/>
        <v>51660</v>
      </c>
    </row>
    <row r="15" spans="1:7">
      <c r="A15" s="3" t="s">
        <v>92</v>
      </c>
      <c r="B15" s="45">
        <v>66410</v>
      </c>
      <c r="C15" s="2"/>
      <c r="D15" s="2"/>
      <c r="E15" s="2"/>
      <c r="F15" s="2"/>
      <c r="G15" s="2"/>
    </row>
    <row r="16" spans="1:7">
      <c r="A16" s="5" t="s">
        <v>14</v>
      </c>
      <c r="B16" s="6">
        <f>B23</f>
        <v>10.742732345679</v>
      </c>
      <c r="C16" s="2"/>
      <c r="D16" s="2"/>
      <c r="E16" s="2"/>
      <c r="F16" s="2"/>
      <c r="G16" s="7">
        <f>B16</f>
        <v>10.742732345679</v>
      </c>
    </row>
    <row r="17" spans="1:7">
      <c r="A17" s="3" t="s">
        <v>15</v>
      </c>
      <c r="B17" s="8">
        <v>14232</v>
      </c>
      <c r="C17" s="2"/>
      <c r="D17" s="2"/>
      <c r="E17" s="2"/>
      <c r="F17" s="2"/>
      <c r="G17" s="2"/>
    </row>
    <row r="18" spans="1:7">
      <c r="A18" s="3" t="s">
        <v>16</v>
      </c>
      <c r="B18" s="7">
        <v>100</v>
      </c>
      <c r="C18" s="2"/>
      <c r="D18" s="2"/>
      <c r="E18" s="2"/>
      <c r="F18" s="2"/>
      <c r="G18" s="2"/>
    </row>
    <row r="19" spans="1:7">
      <c r="A19" s="3" t="s">
        <v>17</v>
      </c>
      <c r="B19" s="8">
        <f>B17*12/100</f>
        <v>1707.84</v>
      </c>
      <c r="C19" s="2"/>
      <c r="D19" s="2"/>
      <c r="E19" s="2"/>
      <c r="F19" s="2"/>
      <c r="G19" s="2"/>
    </row>
    <row r="20" spans="1:7">
      <c r="A20" s="3" t="s">
        <v>18</v>
      </c>
      <c r="B20" s="7">
        <v>0</v>
      </c>
      <c r="C20" s="2"/>
      <c r="D20" s="2"/>
      <c r="E20" s="2"/>
      <c r="F20" s="2"/>
      <c r="G20" s="2"/>
    </row>
    <row r="21" spans="1:7">
      <c r="A21" s="3" t="s">
        <v>19</v>
      </c>
      <c r="B21" s="9">
        <f>(B17+B18+B19)*30.2%</f>
        <v>4844.03168</v>
      </c>
      <c r="C21" s="2"/>
      <c r="D21" s="2"/>
      <c r="E21" s="2"/>
      <c r="F21" s="2"/>
      <c r="G21" s="2"/>
    </row>
    <row r="22" spans="1:7">
      <c r="A22" s="3" t="s">
        <v>20</v>
      </c>
      <c r="B22" s="10">
        <f>SUM(B17:B21)</f>
        <v>20883.87168</v>
      </c>
      <c r="C22" s="2"/>
      <c r="D22" s="2"/>
      <c r="E22" s="2"/>
      <c r="F22" s="2"/>
      <c r="G22" s="2"/>
    </row>
    <row r="23" ht="27.75" customHeight="1" spans="1:7">
      <c r="A23" s="11" t="s">
        <v>21</v>
      </c>
      <c r="B23" s="7">
        <f>B22/18/12*1/B10</f>
        <v>10.742732345679</v>
      </c>
      <c r="C23" s="2"/>
      <c r="D23" s="2"/>
      <c r="E23" s="2"/>
      <c r="F23" s="2"/>
      <c r="G23" s="2"/>
    </row>
    <row r="24" spans="1:7">
      <c r="A24" s="3"/>
      <c r="B24" s="12"/>
      <c r="C24" s="2"/>
      <c r="D24" s="2"/>
      <c r="E24" s="2"/>
      <c r="F24" s="2"/>
      <c r="G24" s="2"/>
    </row>
    <row r="25" spans="1:7">
      <c r="A25" s="5" t="s">
        <v>22</v>
      </c>
      <c r="B25" s="13"/>
      <c r="C25" s="13"/>
      <c r="D25" s="14">
        <f>B31</f>
        <v>118.743827160494</v>
      </c>
      <c r="E25" s="2"/>
      <c r="F25" s="2"/>
      <c r="G25" s="7">
        <f>D25</f>
        <v>118.743827160494</v>
      </c>
    </row>
    <row r="26" ht="27.75" customHeight="1" spans="1:7">
      <c r="A26" s="15" t="s">
        <v>23</v>
      </c>
      <c r="B26" s="2">
        <f>B11</f>
        <v>153892</v>
      </c>
      <c r="C26" s="2"/>
      <c r="D26" s="2"/>
      <c r="E26" s="2"/>
      <c r="F26" s="2"/>
      <c r="G26" s="2"/>
    </row>
    <row r="27" ht="26.25" customHeight="1" spans="1:7">
      <c r="A27" s="4" t="s">
        <v>24</v>
      </c>
      <c r="B27" s="2">
        <v>36</v>
      </c>
      <c r="C27" s="2"/>
      <c r="D27" s="2"/>
      <c r="E27" s="2"/>
      <c r="F27" s="2"/>
      <c r="G27" s="2"/>
    </row>
    <row r="28" spans="1:7">
      <c r="A28" s="3"/>
      <c r="B28" s="2"/>
      <c r="C28" s="2"/>
      <c r="D28" s="2"/>
      <c r="E28" s="2"/>
      <c r="F28" s="2"/>
      <c r="G28" s="2"/>
    </row>
    <row r="29" ht="33" customHeight="1" spans="1:7">
      <c r="A29" s="4" t="s">
        <v>25</v>
      </c>
      <c r="B29" s="9">
        <f>B26/36</f>
        <v>4274.77777777778</v>
      </c>
      <c r="C29" s="2"/>
      <c r="D29" s="2"/>
      <c r="E29" s="2"/>
      <c r="F29" s="2"/>
      <c r="G29" s="2"/>
    </row>
    <row r="30" spans="1:7">
      <c r="A30" s="3" t="s">
        <v>26</v>
      </c>
      <c r="B30" s="7">
        <f>B29/B8</f>
        <v>1068.69444444444</v>
      </c>
      <c r="C30" s="2"/>
      <c r="D30" s="2"/>
      <c r="E30" s="2"/>
      <c r="F30" s="2"/>
      <c r="G30" s="2"/>
    </row>
    <row r="31" spans="1:7">
      <c r="A31" s="16" t="s">
        <v>27</v>
      </c>
      <c r="B31" s="17">
        <f>B30/B10</f>
        <v>118.743827160494</v>
      </c>
      <c r="C31" s="2"/>
      <c r="D31" s="2"/>
      <c r="E31" s="2"/>
      <c r="F31" s="2"/>
      <c r="G31" s="2"/>
    </row>
    <row r="32" spans="1:7">
      <c r="A32" s="13" t="s">
        <v>28</v>
      </c>
      <c r="B32" s="18"/>
      <c r="C32" s="19"/>
      <c r="D32" s="19"/>
      <c r="E32" s="2"/>
      <c r="F32" s="2"/>
      <c r="G32" s="2"/>
    </row>
    <row r="33" spans="1:7">
      <c r="A33" s="20" t="s">
        <v>29</v>
      </c>
      <c r="B33" s="3"/>
      <c r="C33" s="2"/>
      <c r="D33" s="2"/>
      <c r="E33" s="2"/>
      <c r="F33" s="2"/>
      <c r="G33" s="2"/>
    </row>
    <row r="34" spans="1:7">
      <c r="A34" s="21" t="s">
        <v>30</v>
      </c>
      <c r="B34" s="3"/>
      <c r="C34" s="2"/>
      <c r="D34" s="2"/>
      <c r="E34" s="2"/>
      <c r="F34" s="2"/>
      <c r="G34" s="2"/>
    </row>
    <row r="35" spans="1:7">
      <c r="A35" s="21" t="s">
        <v>31</v>
      </c>
      <c r="B35" s="3"/>
      <c r="C35" s="2"/>
      <c r="D35" s="2"/>
      <c r="E35" s="2"/>
      <c r="F35" s="2"/>
      <c r="G35" s="7">
        <f>B42</f>
        <v>20.5622070845836</v>
      </c>
    </row>
    <row r="36" spans="1:7">
      <c r="A36" s="22" t="s">
        <v>32</v>
      </c>
      <c r="B36" s="22"/>
      <c r="C36" s="2"/>
      <c r="D36" s="2"/>
      <c r="E36" s="2"/>
      <c r="F36" s="2"/>
      <c r="G36" s="2"/>
    </row>
    <row r="37" spans="1:7">
      <c r="A37" s="21" t="s">
        <v>33</v>
      </c>
      <c r="B37" s="3"/>
      <c r="C37" s="2"/>
      <c r="D37" s="2"/>
      <c r="E37" s="2"/>
      <c r="F37" s="2"/>
      <c r="G37" s="7">
        <f>G16</f>
        <v>10.742732345679</v>
      </c>
    </row>
    <row r="38" spans="1:7">
      <c r="A38" s="21" t="s">
        <v>34</v>
      </c>
      <c r="B38" s="3"/>
      <c r="C38" s="2"/>
      <c r="D38" s="2"/>
      <c r="E38" s="2"/>
      <c r="F38" s="2"/>
      <c r="G38" s="7">
        <f>(G34+G35+G36)/G37</f>
        <v>1.91405746908088</v>
      </c>
    </row>
    <row r="39" spans="1:7">
      <c r="A39" s="21" t="s">
        <v>35</v>
      </c>
      <c r="B39" s="3"/>
      <c r="C39" s="2"/>
      <c r="D39" s="2"/>
      <c r="E39" s="2"/>
      <c r="F39" s="2"/>
      <c r="G39" s="7">
        <f>G37</f>
        <v>10.742732345679</v>
      </c>
    </row>
    <row r="40" spans="1:7">
      <c r="A40" s="21" t="s">
        <v>36</v>
      </c>
      <c r="B40" s="3"/>
      <c r="C40" s="2"/>
      <c r="D40" s="2"/>
      <c r="E40" s="2"/>
      <c r="F40" s="2"/>
      <c r="G40" s="7">
        <f>G35</f>
        <v>20.5622070845836</v>
      </c>
    </row>
    <row r="41" spans="1:7">
      <c r="A41" s="21"/>
      <c r="B41" s="3"/>
      <c r="C41" s="2"/>
      <c r="D41" s="2"/>
      <c r="E41" s="2"/>
      <c r="F41" s="2"/>
      <c r="G41" s="7"/>
    </row>
    <row r="42" spans="1:7">
      <c r="A42" s="5" t="s">
        <v>37</v>
      </c>
      <c r="B42" s="14">
        <f>B44</f>
        <v>20.5622070845836</v>
      </c>
      <c r="C42" s="19"/>
      <c r="D42" s="2"/>
      <c r="E42" s="2"/>
      <c r="F42" s="2"/>
      <c r="G42" s="7">
        <f>B42</f>
        <v>20.5622070845836</v>
      </c>
    </row>
    <row r="43" spans="1:7">
      <c r="A43" s="23"/>
      <c r="B43" s="20"/>
      <c r="C43" s="20"/>
      <c r="D43" s="2"/>
      <c r="E43" s="2"/>
      <c r="F43" s="2"/>
      <c r="G43" s="2"/>
    </row>
    <row r="44" spans="1:7">
      <c r="A44" s="3" t="s">
        <v>38</v>
      </c>
      <c r="B44" s="7">
        <f>B53+B54+B78</f>
        <v>20.5622070845836</v>
      </c>
      <c r="C44" s="2"/>
      <c r="D44" s="2"/>
      <c r="E44" s="2"/>
      <c r="F44" s="2"/>
      <c r="G44" s="2"/>
    </row>
    <row r="45" spans="1:7">
      <c r="A45" s="3" t="s">
        <v>39</v>
      </c>
      <c r="B45" s="7"/>
      <c r="C45" s="2"/>
      <c r="D45" s="2"/>
      <c r="E45" s="2"/>
      <c r="F45" s="2"/>
      <c r="G45" s="2"/>
    </row>
    <row r="46" spans="1:7">
      <c r="A46" s="3" t="s">
        <v>15</v>
      </c>
      <c r="B46" s="2">
        <v>12792</v>
      </c>
      <c r="C46" s="2"/>
      <c r="D46" s="2"/>
      <c r="E46" s="2"/>
      <c r="F46" s="2"/>
      <c r="G46" s="2"/>
    </row>
    <row r="47" spans="1:7">
      <c r="A47" s="3" t="s">
        <v>40</v>
      </c>
      <c r="B47" s="2">
        <v>40</v>
      </c>
      <c r="C47" s="2"/>
      <c r="D47" s="2"/>
      <c r="E47" s="2"/>
      <c r="F47" s="2"/>
      <c r="G47" s="2"/>
    </row>
    <row r="48" spans="1:7">
      <c r="A48" s="3" t="s">
        <v>41</v>
      </c>
      <c r="B48" s="2">
        <v>4</v>
      </c>
      <c r="C48" s="2"/>
      <c r="D48" s="2"/>
      <c r="E48" s="2"/>
      <c r="F48" s="2"/>
      <c r="G48" s="2"/>
    </row>
    <row r="49" spans="1:7">
      <c r="A49" s="3" t="s">
        <v>42</v>
      </c>
      <c r="B49" s="2">
        <v>1</v>
      </c>
      <c r="C49" s="2"/>
      <c r="D49" s="2"/>
      <c r="E49" s="2"/>
      <c r="F49" s="2"/>
      <c r="G49" s="2"/>
    </row>
    <row r="50" spans="1:7">
      <c r="A50" s="3" t="s">
        <v>43</v>
      </c>
      <c r="B50" s="2">
        <f>B10</f>
        <v>9</v>
      </c>
      <c r="C50" s="2"/>
      <c r="D50" s="2"/>
      <c r="E50" s="2"/>
      <c r="F50" s="2"/>
      <c r="G50" s="2"/>
    </row>
    <row r="51" spans="1:7">
      <c r="A51" s="3" t="s">
        <v>44</v>
      </c>
      <c r="B51" s="7">
        <f>B46/B47/B48/B49/B50</f>
        <v>8.88333333333333</v>
      </c>
      <c r="C51" s="2"/>
      <c r="D51" s="2"/>
      <c r="E51" s="2"/>
      <c r="F51" s="2"/>
      <c r="G51" s="2"/>
    </row>
    <row r="52" spans="1:7">
      <c r="A52" s="3" t="s">
        <v>45</v>
      </c>
      <c r="B52" s="7">
        <f>B51*30.2/100</f>
        <v>2.68276666666667</v>
      </c>
      <c r="C52" s="2"/>
      <c r="D52" s="2"/>
      <c r="E52" s="2"/>
      <c r="F52" s="2"/>
      <c r="G52" s="2"/>
    </row>
    <row r="53" spans="1:7">
      <c r="A53" s="3" t="s">
        <v>20</v>
      </c>
      <c r="B53" s="7">
        <f>B51+B52</f>
        <v>11.5661</v>
      </c>
      <c r="C53" s="2"/>
      <c r="D53" s="2"/>
      <c r="E53" s="2"/>
      <c r="F53" s="2"/>
      <c r="G53" s="2"/>
    </row>
    <row r="54" spans="1:7">
      <c r="A54" s="13" t="s">
        <v>46</v>
      </c>
      <c r="B54" s="14">
        <f>(B60+B61+B73)/B10</f>
        <v>1.32944041791697</v>
      </c>
      <c r="C54" s="19"/>
      <c r="D54" s="19"/>
      <c r="E54" s="2"/>
      <c r="F54" s="2"/>
      <c r="G54" s="7">
        <f>B54</f>
        <v>1.32944041791697</v>
      </c>
    </row>
    <row r="55" spans="1:7">
      <c r="A55" s="3" t="s">
        <v>47</v>
      </c>
      <c r="B55" s="2">
        <v>65438</v>
      </c>
      <c r="C55" s="2"/>
      <c r="D55" s="2"/>
      <c r="E55" s="2"/>
      <c r="F55" s="2"/>
      <c r="G55" s="2"/>
    </row>
    <row r="56" ht="27.75" customHeight="1" spans="1:7">
      <c r="A56" s="15" t="s">
        <v>48</v>
      </c>
      <c r="B56" s="2">
        <v>210</v>
      </c>
      <c r="C56" s="2"/>
      <c r="D56" s="2"/>
      <c r="E56" s="2"/>
      <c r="F56" s="2"/>
      <c r="G56" s="2"/>
    </row>
    <row r="57" spans="1:7">
      <c r="A57" s="3" t="s">
        <v>49</v>
      </c>
      <c r="B57" s="2">
        <v>12</v>
      </c>
      <c r="C57" s="2"/>
      <c r="D57" s="2"/>
      <c r="E57" s="2"/>
      <c r="F57" s="2"/>
      <c r="G57" s="2"/>
    </row>
    <row r="58" spans="1:7">
      <c r="A58" s="3" t="s">
        <v>50</v>
      </c>
      <c r="B58" s="2">
        <v>7.32</v>
      </c>
      <c r="C58" s="2"/>
      <c r="D58" s="2"/>
      <c r="E58" s="2"/>
      <c r="F58" s="2"/>
      <c r="G58" s="2"/>
    </row>
    <row r="59" spans="1:7">
      <c r="A59" s="3" t="s">
        <v>51</v>
      </c>
      <c r="B59" s="9">
        <f>B55/B56/B57</f>
        <v>25.9674603174603</v>
      </c>
      <c r="C59" s="2"/>
      <c r="D59" s="2"/>
      <c r="E59" s="2"/>
      <c r="F59" s="2"/>
      <c r="G59" s="2"/>
    </row>
    <row r="60" spans="1:7">
      <c r="A60" s="3" t="s">
        <v>52</v>
      </c>
      <c r="B60" s="7">
        <f>B59/B5*B6*B58</f>
        <v>2.42109387557052</v>
      </c>
      <c r="C60" s="2"/>
      <c r="D60" s="2"/>
      <c r="E60" s="2"/>
      <c r="F60" s="2"/>
      <c r="G60" s="7">
        <f>B60</f>
        <v>2.42109387557052</v>
      </c>
    </row>
    <row r="61" spans="1:7">
      <c r="A61" s="13" t="s">
        <v>53</v>
      </c>
      <c r="B61" s="14">
        <f>G72</f>
        <v>5.45557898412698</v>
      </c>
      <c r="C61" s="2"/>
      <c r="D61" s="2"/>
      <c r="E61" s="2"/>
      <c r="F61" s="2"/>
      <c r="G61" s="14">
        <f>B61</f>
        <v>5.45557898412698</v>
      </c>
    </row>
    <row r="62" spans="1:7">
      <c r="A62" s="24" t="s">
        <v>54</v>
      </c>
      <c r="B62" s="2"/>
      <c r="C62" s="2"/>
      <c r="D62" s="2"/>
      <c r="E62" s="2"/>
      <c r="F62" s="2"/>
      <c r="G62" s="2">
        <v>2.4</v>
      </c>
    </row>
    <row r="63" spans="1:7">
      <c r="A63" s="2" t="s">
        <v>55</v>
      </c>
      <c r="B63" s="2"/>
      <c r="C63" s="2"/>
      <c r="D63" s="2"/>
      <c r="E63" s="2"/>
      <c r="F63" s="2"/>
      <c r="G63" s="2">
        <v>210</v>
      </c>
    </row>
    <row r="64" spans="1:7">
      <c r="A64" s="24" t="s">
        <v>56</v>
      </c>
      <c r="B64" s="2"/>
      <c r="C64" s="2"/>
      <c r="D64" s="2"/>
      <c r="E64" s="2"/>
      <c r="F64" s="2"/>
      <c r="G64" s="25">
        <f>(G62/G63)*1000</f>
        <v>11.4285714285714</v>
      </c>
    </row>
    <row r="65" spans="1:7">
      <c r="A65" s="2" t="s">
        <v>57</v>
      </c>
      <c r="B65" s="2"/>
      <c r="C65" s="2"/>
      <c r="D65" s="2"/>
      <c r="E65" s="2"/>
      <c r="F65" s="2"/>
      <c r="G65" s="7">
        <f>G64/12/1000*35.16*G10</f>
        <v>0.301371428571429</v>
      </c>
    </row>
    <row r="66" spans="1:7">
      <c r="A66" s="2" t="s">
        <v>58</v>
      </c>
      <c r="B66" s="2"/>
      <c r="C66" s="2"/>
      <c r="D66" s="2"/>
      <c r="E66" s="2"/>
      <c r="F66" s="2"/>
      <c r="G66" s="7">
        <f>2*11/12/1000*35.16</f>
        <v>0.06446</v>
      </c>
    </row>
    <row r="67" spans="1:7">
      <c r="A67" s="2" t="s">
        <v>59</v>
      </c>
      <c r="B67" s="2"/>
      <c r="C67" s="2"/>
      <c r="D67" s="2"/>
      <c r="E67" s="2"/>
      <c r="F67" s="2"/>
      <c r="G67" s="7">
        <f>75/1000*35.16</f>
        <v>2.637</v>
      </c>
    </row>
    <row r="68" spans="1:7">
      <c r="A68" s="24" t="s">
        <v>60</v>
      </c>
      <c r="B68" s="2"/>
      <c r="C68" s="2"/>
      <c r="D68" s="2"/>
      <c r="E68" s="2"/>
      <c r="F68" s="2"/>
      <c r="G68" s="25">
        <f>2.2/210*1000</f>
        <v>10.4761904761905</v>
      </c>
    </row>
    <row r="69" spans="1:7">
      <c r="A69" s="24" t="s">
        <v>61</v>
      </c>
      <c r="B69" s="2"/>
      <c r="C69" s="2"/>
      <c r="D69" s="2"/>
      <c r="E69" s="2"/>
      <c r="F69" s="2"/>
      <c r="G69" s="26">
        <f>10/12/1000*28.21*G10</f>
        <v>0.211575</v>
      </c>
    </row>
    <row r="70" spans="1:7">
      <c r="A70" s="2" t="s">
        <v>62</v>
      </c>
      <c r="B70" s="2"/>
      <c r="C70" s="2"/>
      <c r="D70" s="2"/>
      <c r="E70" s="2"/>
      <c r="F70" s="2"/>
      <c r="G70" s="26">
        <f>2*G68/12/1000*28.21</f>
        <v>0.0492555555555556</v>
      </c>
    </row>
    <row r="71" spans="1:7">
      <c r="A71" s="24"/>
      <c r="B71" s="2"/>
      <c r="C71" s="27"/>
      <c r="D71" s="27"/>
      <c r="E71" s="27"/>
      <c r="F71" s="27"/>
      <c r="G71" s="26">
        <f>(0.0009+0.0018+0.075)*28.21</f>
        <v>2.191917</v>
      </c>
    </row>
    <row r="72" spans="1:7">
      <c r="A72" s="24"/>
      <c r="B72" s="2"/>
      <c r="C72" s="27"/>
      <c r="D72" s="27"/>
      <c r="E72" s="27"/>
      <c r="F72" s="27"/>
      <c r="G72" s="28">
        <f>G65+G66+G67+G69+G70+G71</f>
        <v>5.45557898412698</v>
      </c>
    </row>
    <row r="73" spans="1:7">
      <c r="A73" s="29" t="s">
        <v>63</v>
      </c>
      <c r="B73" s="28">
        <f>G77</f>
        <v>4.08829090155524</v>
      </c>
      <c r="C73" s="27"/>
      <c r="D73" s="27"/>
      <c r="E73" s="27"/>
      <c r="F73" s="27"/>
      <c r="G73" s="27">
        <v>924.8</v>
      </c>
    </row>
    <row r="74" spans="1:7">
      <c r="A74" s="2" t="s">
        <v>64</v>
      </c>
      <c r="B74" s="2"/>
      <c r="C74" s="27"/>
      <c r="D74" s="27"/>
      <c r="E74" s="27"/>
      <c r="F74" s="27"/>
      <c r="G74" s="27">
        <f>G73/8</f>
        <v>115.6</v>
      </c>
    </row>
    <row r="75" spans="1:7">
      <c r="A75" s="2" t="s">
        <v>65</v>
      </c>
      <c r="B75" s="2"/>
      <c r="C75" s="27"/>
      <c r="D75" s="27"/>
      <c r="E75" s="27"/>
      <c r="F75" s="27"/>
      <c r="G75" s="30">
        <f>G74/G5*G6/30/24*1</f>
        <v>0.00204501458197496</v>
      </c>
    </row>
    <row r="76" spans="1:7">
      <c r="A76" s="2"/>
      <c r="B76" s="2"/>
      <c r="C76" s="27"/>
      <c r="D76" s="27"/>
      <c r="E76" s="27"/>
      <c r="F76" s="27"/>
      <c r="G76" s="27">
        <v>1999.15</v>
      </c>
    </row>
    <row r="77" spans="1:7">
      <c r="A77" s="31"/>
      <c r="B77" s="27"/>
      <c r="C77" s="27"/>
      <c r="D77" s="27"/>
      <c r="E77" s="27"/>
      <c r="F77" s="27"/>
      <c r="G77" s="28">
        <f>G75*G76</f>
        <v>4.08829090155524</v>
      </c>
    </row>
    <row r="78" spans="1:7">
      <c r="A78" s="13" t="s">
        <v>67</v>
      </c>
      <c r="B78" s="24">
        <f>G83+G88</f>
        <v>7.66666666666667</v>
      </c>
      <c r="C78" s="27"/>
      <c r="D78" s="27"/>
      <c r="E78" s="27"/>
      <c r="F78" s="27"/>
      <c r="G78" s="27">
        <f>G83+G88</f>
        <v>7.66666666666667</v>
      </c>
    </row>
    <row r="79" spans="1:7">
      <c r="A79" s="27" t="s">
        <v>68</v>
      </c>
      <c r="B79" s="27"/>
      <c r="C79" s="27"/>
      <c r="D79" s="27"/>
      <c r="E79" s="27"/>
      <c r="F79" s="27"/>
      <c r="G79" s="27">
        <v>1.3</v>
      </c>
    </row>
    <row r="80" spans="1:7">
      <c r="A80" s="27" t="s">
        <v>69</v>
      </c>
      <c r="B80" s="27"/>
      <c r="C80" s="27"/>
      <c r="D80" s="27"/>
      <c r="E80" s="27"/>
      <c r="F80" s="27"/>
      <c r="G80" s="27">
        <v>1248</v>
      </c>
    </row>
    <row r="81" spans="1:7">
      <c r="A81" s="27" t="s">
        <v>70</v>
      </c>
      <c r="B81" s="27"/>
      <c r="C81" s="27"/>
      <c r="D81" s="27"/>
      <c r="E81" s="27"/>
      <c r="F81" s="27"/>
      <c r="G81" s="27">
        <v>8</v>
      </c>
    </row>
    <row r="82" spans="1:7">
      <c r="A82" s="27" t="s">
        <v>71</v>
      </c>
      <c r="B82" s="27"/>
      <c r="C82" s="27"/>
      <c r="D82" s="27"/>
      <c r="E82" s="27"/>
      <c r="F82" s="27"/>
      <c r="G82" s="27">
        <f>G80/8</f>
        <v>156</v>
      </c>
    </row>
    <row r="83" spans="1:7">
      <c r="A83" s="27" t="s">
        <v>72</v>
      </c>
      <c r="B83" s="27"/>
      <c r="C83" s="27"/>
      <c r="D83" s="27"/>
      <c r="E83" s="27"/>
      <c r="F83" s="27"/>
      <c r="G83" s="27">
        <f>G82/G8/G10</f>
        <v>4.33333333333333</v>
      </c>
    </row>
    <row r="84" spans="1:7">
      <c r="A84" s="27" t="s">
        <v>73</v>
      </c>
      <c r="B84" s="27"/>
      <c r="C84" s="27"/>
      <c r="D84" s="27"/>
      <c r="E84" s="27"/>
      <c r="F84" s="27"/>
      <c r="G84" s="27">
        <v>1.04</v>
      </c>
    </row>
    <row r="85" spans="1:7">
      <c r="A85" s="27" t="s">
        <v>74</v>
      </c>
      <c r="B85" s="27"/>
      <c r="C85" s="27"/>
      <c r="D85" s="27"/>
      <c r="E85" s="27"/>
      <c r="F85" s="27"/>
      <c r="G85" s="27">
        <v>960</v>
      </c>
    </row>
    <row r="86" spans="1:7">
      <c r="A86" s="27" t="s">
        <v>70</v>
      </c>
      <c r="B86" s="27"/>
      <c r="C86" s="27"/>
      <c r="D86" s="27"/>
      <c r="E86" s="27"/>
      <c r="F86" s="27"/>
      <c r="G86" s="27">
        <v>8</v>
      </c>
    </row>
    <row r="87" spans="1:7">
      <c r="A87" s="27" t="s">
        <v>75</v>
      </c>
      <c r="B87" s="27"/>
      <c r="C87" s="27"/>
      <c r="D87" s="27"/>
      <c r="E87" s="27"/>
      <c r="F87" s="27"/>
      <c r="G87" s="27">
        <f>G85/G86</f>
        <v>120</v>
      </c>
    </row>
    <row r="88" spans="1:7">
      <c r="A88" s="27" t="s">
        <v>76</v>
      </c>
      <c r="B88" s="27"/>
      <c r="C88" s="27"/>
      <c r="D88" s="27"/>
      <c r="E88" s="27"/>
      <c r="F88" s="27"/>
      <c r="G88" s="27">
        <f>G87/G8/G10</f>
        <v>3.33333333333333</v>
      </c>
    </row>
    <row r="89" spans="1:7">
      <c r="A89" s="27" t="s">
        <v>77</v>
      </c>
      <c r="B89" s="32"/>
      <c r="C89" s="2" t="s">
        <v>78</v>
      </c>
      <c r="D89" s="2"/>
      <c r="E89" s="2"/>
      <c r="F89" s="2"/>
      <c r="G89" s="2">
        <f>G83+G88</f>
        <v>7.66666666666667</v>
      </c>
    </row>
    <row r="90" spans="1:7">
      <c r="A90" s="33" t="s">
        <v>79</v>
      </c>
      <c r="B90" s="33"/>
      <c r="C90" s="2"/>
      <c r="D90" s="2"/>
      <c r="E90" s="2"/>
      <c r="F90" s="2"/>
      <c r="G90" s="2"/>
    </row>
    <row r="91" spans="1:7">
      <c r="A91" s="34" t="s">
        <v>80</v>
      </c>
      <c r="B91" s="35"/>
      <c r="C91" s="2"/>
      <c r="D91" s="2"/>
      <c r="E91" s="2"/>
      <c r="F91" s="2"/>
      <c r="G91" s="2"/>
    </row>
    <row r="92" ht="32.25" customHeight="1" spans="1:7">
      <c r="A92" s="36" t="s">
        <v>81</v>
      </c>
      <c r="B92" s="36"/>
      <c r="C92" s="37"/>
      <c r="D92" s="37"/>
      <c r="E92" s="37"/>
      <c r="F92" s="37"/>
      <c r="G92" s="37"/>
    </row>
    <row r="93" ht="33" customHeight="1" spans="1:7">
      <c r="A93" s="36" t="s">
        <v>82</v>
      </c>
      <c r="B93" s="36"/>
      <c r="C93" s="37"/>
      <c r="D93" s="37"/>
      <c r="E93" s="37"/>
      <c r="F93" s="37"/>
      <c r="G93" s="38">
        <f>G16*G10</f>
        <v>96.6845911111111</v>
      </c>
    </row>
    <row r="94" ht="33.75" customHeight="1" spans="1:7">
      <c r="A94" s="36" t="s">
        <v>83</v>
      </c>
      <c r="B94" s="36"/>
      <c r="C94" s="37"/>
      <c r="D94" s="37"/>
      <c r="E94" s="37"/>
      <c r="F94" s="37"/>
      <c r="G94" s="39">
        <f>G25*G10</f>
        <v>1068.69444444444</v>
      </c>
    </row>
    <row r="95" ht="60.75" customHeight="1" spans="1:7">
      <c r="A95" s="36" t="s">
        <v>84</v>
      </c>
      <c r="B95" s="36"/>
      <c r="C95" s="37"/>
      <c r="D95" s="37"/>
      <c r="E95" s="37"/>
      <c r="F95" s="38"/>
      <c r="G95" s="37">
        <v>0</v>
      </c>
    </row>
    <row r="96" ht="47.25" customHeight="1" spans="1:7">
      <c r="A96" s="36" t="s">
        <v>85</v>
      </c>
      <c r="B96" s="36"/>
      <c r="C96" s="37"/>
      <c r="D96" s="37"/>
      <c r="E96" s="37"/>
      <c r="F96" s="37"/>
      <c r="G96" s="38">
        <f>G42*G10</f>
        <v>185.059863761253</v>
      </c>
    </row>
    <row r="97" ht="21" customHeight="1" spans="1:7">
      <c r="A97" s="36" t="s">
        <v>86</v>
      </c>
      <c r="B97" s="36"/>
      <c r="C97" s="37"/>
      <c r="D97" s="37"/>
      <c r="E97" s="37"/>
      <c r="F97" s="37"/>
      <c r="G97" s="38">
        <f>G96+G95+G94+G93</f>
        <v>1350.43889931681</v>
      </c>
    </row>
    <row r="98" ht="28.5" customHeight="1" spans="1:7">
      <c r="A98" s="36" t="s">
        <v>87</v>
      </c>
      <c r="B98" s="40"/>
      <c r="C98" s="37"/>
      <c r="D98" s="37"/>
      <c r="E98" s="37"/>
      <c r="F98" s="37"/>
      <c r="G98" s="38">
        <f>G97/G10</f>
        <v>150.048766590756</v>
      </c>
    </row>
    <row r="99" ht="15.75" spans="1:7">
      <c r="A99" s="41" t="s">
        <v>88</v>
      </c>
      <c r="B99" s="42"/>
      <c r="C99" s="37"/>
      <c r="D99" s="37"/>
      <c r="E99" s="37"/>
      <c r="F99" s="37"/>
      <c r="G99" s="38">
        <f>G98*G8</f>
        <v>600.195066363026</v>
      </c>
    </row>
  </sheetData>
  <mergeCells count="1">
    <mergeCell ref="A36:B3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workbookViewId="0">
      <pane xSplit="9" ySplit="20" topLeftCell="J21" activePane="bottomRight" state="frozen"/>
      <selection/>
      <selection pane="topRight"/>
      <selection pane="bottomLeft"/>
      <selection pane="bottomRight" activeCell="D27" sqref="D27"/>
    </sheetView>
  </sheetViews>
  <sheetFormatPr defaultColWidth="9" defaultRowHeight="15"/>
  <cols>
    <col min="1" max="1" width="44.5714285714286" customWidth="1"/>
    <col min="3" max="3" width="21.2857142857143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95</v>
      </c>
      <c r="B2" s="2"/>
      <c r="C2" s="2"/>
      <c r="D2" s="2"/>
      <c r="E2" s="2"/>
      <c r="F2" s="2"/>
      <c r="G2" s="2"/>
      <c r="H2" s="2"/>
    </row>
    <row r="3" spans="1:8">
      <c r="A3" s="3" t="s">
        <v>96</v>
      </c>
      <c r="B3" s="2"/>
      <c r="C3" s="2"/>
      <c r="D3" s="2"/>
      <c r="E3" s="2"/>
      <c r="F3" s="2"/>
      <c r="G3" s="2"/>
      <c r="H3" s="2"/>
    </row>
    <row r="4" spans="1:8">
      <c r="A4" s="3" t="s">
        <v>3</v>
      </c>
      <c r="B4" s="2">
        <v>4396.6</v>
      </c>
      <c r="C4" s="2"/>
      <c r="D4" s="2"/>
      <c r="E4" s="2"/>
      <c r="F4" s="2"/>
      <c r="G4" s="2">
        <f>B4</f>
        <v>4396.6</v>
      </c>
      <c r="H4" s="2"/>
    </row>
    <row r="5" spans="1:8">
      <c r="A5" s="4" t="s">
        <v>4</v>
      </c>
      <c r="B5" s="2">
        <v>56</v>
      </c>
      <c r="C5" s="2"/>
      <c r="D5" s="2"/>
      <c r="E5" s="2"/>
      <c r="F5" s="2"/>
      <c r="G5" s="2">
        <f t="shared" ref="G5:G14" si="0">B5</f>
        <v>56</v>
      </c>
      <c r="H5" s="2"/>
    </row>
    <row r="6" spans="1:8">
      <c r="A6" s="4" t="s">
        <v>5</v>
      </c>
      <c r="B6" s="2">
        <v>1</v>
      </c>
      <c r="C6" s="2"/>
      <c r="D6" s="2"/>
      <c r="E6" s="2"/>
      <c r="F6" s="2"/>
      <c r="G6" s="2">
        <v>1</v>
      </c>
      <c r="H6" s="2"/>
    </row>
    <row r="7" spans="1:8">
      <c r="A7" s="4" t="s">
        <v>6</v>
      </c>
      <c r="B7" s="2">
        <f>B6*4</f>
        <v>4</v>
      </c>
      <c r="C7" s="2"/>
      <c r="D7" s="2"/>
      <c r="E7" s="2"/>
      <c r="F7" s="2"/>
      <c r="G7" s="2">
        <f t="shared" si="0"/>
        <v>4</v>
      </c>
      <c r="H7" s="2"/>
    </row>
    <row r="8" spans="1:8">
      <c r="A8" s="4" t="s">
        <v>7</v>
      </c>
      <c r="B8" s="2">
        <v>12</v>
      </c>
      <c r="C8" s="2"/>
      <c r="D8" s="2"/>
      <c r="E8" s="2"/>
      <c r="F8" s="2"/>
      <c r="G8" s="2">
        <f t="shared" si="0"/>
        <v>12</v>
      </c>
      <c r="H8" s="2"/>
    </row>
    <row r="9" spans="1:8">
      <c r="A9" s="3" t="s">
        <v>8</v>
      </c>
      <c r="B9" s="2">
        <v>9</v>
      </c>
      <c r="C9" s="2"/>
      <c r="D9" s="2"/>
      <c r="E9" s="2"/>
      <c r="F9" s="2"/>
      <c r="G9" s="2">
        <f t="shared" si="0"/>
        <v>9</v>
      </c>
      <c r="H9" s="2"/>
    </row>
    <row r="10" ht="30" spans="1:8">
      <c r="A10" s="4" t="s">
        <v>9</v>
      </c>
      <c r="B10" s="2">
        <f>B11+B12+B13</f>
        <v>123317</v>
      </c>
      <c r="C10" s="2"/>
      <c r="D10" s="2"/>
      <c r="E10" s="2"/>
      <c r="F10" s="2"/>
      <c r="G10" s="2">
        <f t="shared" si="0"/>
        <v>123317</v>
      </c>
      <c r="H10" s="2"/>
    </row>
    <row r="11" spans="1:8">
      <c r="A11" s="3" t="s">
        <v>10</v>
      </c>
      <c r="B11" s="2">
        <v>19800</v>
      </c>
      <c r="C11" s="2"/>
      <c r="D11" s="2"/>
      <c r="E11" s="2"/>
      <c r="F11" s="2"/>
      <c r="G11" s="2">
        <f t="shared" si="0"/>
        <v>19800</v>
      </c>
      <c r="H11" s="2"/>
    </row>
    <row r="12" spans="1:8">
      <c r="A12" s="3" t="s">
        <v>97</v>
      </c>
      <c r="B12" s="2">
        <v>88417</v>
      </c>
      <c r="C12" s="2"/>
      <c r="D12" s="2"/>
      <c r="E12" s="2"/>
      <c r="F12" s="2"/>
      <c r="G12" s="2">
        <f t="shared" si="0"/>
        <v>88417</v>
      </c>
      <c r="H12" s="2"/>
    </row>
    <row r="13" spans="1:8">
      <c r="A13" s="3" t="s">
        <v>98</v>
      </c>
      <c r="B13" s="2">
        <v>15100</v>
      </c>
      <c r="C13" s="2"/>
      <c r="D13" s="2"/>
      <c r="E13" s="2"/>
      <c r="F13" s="2"/>
      <c r="G13" s="2">
        <f t="shared" si="0"/>
        <v>15100</v>
      </c>
      <c r="H13" s="2"/>
    </row>
    <row r="14" spans="1:8">
      <c r="A14" s="5" t="s">
        <v>14</v>
      </c>
      <c r="B14" s="6">
        <f>B21</f>
        <v>11.8865634567901</v>
      </c>
      <c r="C14" s="2"/>
      <c r="D14" s="2"/>
      <c r="E14" s="2"/>
      <c r="F14" s="2"/>
      <c r="G14" s="7">
        <f t="shared" si="0"/>
        <v>11.8865634567901</v>
      </c>
      <c r="H14" s="2"/>
    </row>
    <row r="15" spans="1:8">
      <c r="A15" s="3" t="s">
        <v>15</v>
      </c>
      <c r="B15" s="7">
        <v>14232</v>
      </c>
      <c r="C15" s="2"/>
      <c r="D15" s="2"/>
      <c r="E15" s="2"/>
      <c r="F15" s="2"/>
      <c r="G15" s="2"/>
      <c r="H15" s="2"/>
    </row>
    <row r="16" spans="1:8">
      <c r="A16" s="3" t="s">
        <v>16</v>
      </c>
      <c r="B16" s="7">
        <v>100</v>
      </c>
      <c r="C16" s="2"/>
      <c r="D16" s="2"/>
      <c r="E16" s="2"/>
      <c r="F16" s="2"/>
      <c r="G16" s="2"/>
      <c r="H16" s="2"/>
    </row>
    <row r="17" spans="1:8">
      <c r="A17" s="3" t="s">
        <v>99</v>
      </c>
      <c r="B17" s="7">
        <f>B15*24/100</f>
        <v>3415.68</v>
      </c>
      <c r="C17" s="2"/>
      <c r="D17" s="2"/>
      <c r="E17" s="2"/>
      <c r="F17" s="2"/>
      <c r="G17" s="2"/>
      <c r="H17" s="2"/>
    </row>
    <row r="18" spans="1:8">
      <c r="A18" s="3" t="s">
        <v>18</v>
      </c>
      <c r="B18" s="7">
        <v>0</v>
      </c>
      <c r="C18" s="2"/>
      <c r="D18" s="2"/>
      <c r="E18" s="2"/>
      <c r="F18" s="2"/>
      <c r="G18" s="2"/>
      <c r="H18" s="2"/>
    </row>
    <row r="19" spans="1:8">
      <c r="A19" s="3" t="s">
        <v>19</v>
      </c>
      <c r="B19" s="9">
        <f>(B15+B16+B17)*30.2%</f>
        <v>5359.79936</v>
      </c>
      <c r="C19" s="2"/>
      <c r="D19" s="2"/>
      <c r="E19" s="2"/>
      <c r="F19" s="2"/>
      <c r="G19" s="2"/>
      <c r="H19" s="2"/>
    </row>
    <row r="20" spans="1:8">
      <c r="A20" s="3" t="s">
        <v>20</v>
      </c>
      <c r="B20" s="7">
        <f>SUM(B15:B19)</f>
        <v>23107.47936</v>
      </c>
      <c r="C20" s="2"/>
      <c r="D20" s="2"/>
      <c r="E20" s="2"/>
      <c r="F20" s="2"/>
      <c r="G20" s="2"/>
      <c r="H20" s="2"/>
    </row>
    <row r="21" ht="30" spans="1:8">
      <c r="A21" s="11" t="s">
        <v>21</v>
      </c>
      <c r="B21" s="7">
        <f>B20/18/12*1/B9</f>
        <v>11.8865634567901</v>
      </c>
      <c r="C21" s="2"/>
      <c r="D21" s="2"/>
      <c r="E21" s="2"/>
      <c r="F21" s="2"/>
      <c r="G21" s="2"/>
      <c r="H21" s="2"/>
    </row>
    <row r="22" spans="1:8">
      <c r="A22" s="3"/>
      <c r="B22" s="2"/>
      <c r="C22" s="2"/>
      <c r="D22" s="2"/>
      <c r="E22" s="2"/>
      <c r="F22" s="2"/>
      <c r="G22" s="2"/>
      <c r="H22" s="2"/>
    </row>
    <row r="23" spans="1:8">
      <c r="A23" s="5" t="s">
        <v>22</v>
      </c>
      <c r="B23" s="13"/>
      <c r="C23" s="13"/>
      <c r="D23" s="14">
        <f>B29</f>
        <v>95.1520061728395</v>
      </c>
      <c r="E23" s="2"/>
      <c r="F23" s="2"/>
      <c r="G23" s="7">
        <f>D23</f>
        <v>95.1520061728395</v>
      </c>
      <c r="H23" s="2"/>
    </row>
    <row r="24" spans="1:8">
      <c r="A24" s="15" t="s">
        <v>23</v>
      </c>
      <c r="B24" s="2">
        <f>B10</f>
        <v>123317</v>
      </c>
      <c r="C24" s="2"/>
      <c r="D24" s="2"/>
      <c r="E24" s="2"/>
      <c r="F24" s="2"/>
      <c r="G24" s="2"/>
      <c r="H24" s="2"/>
    </row>
    <row r="25" spans="1:8">
      <c r="A25" s="4" t="s">
        <v>24</v>
      </c>
      <c r="B25" s="2">
        <v>36</v>
      </c>
      <c r="C25" s="2"/>
      <c r="D25" s="2"/>
      <c r="E25" s="2"/>
      <c r="F25" s="2"/>
      <c r="G25" s="2"/>
      <c r="H25" s="2"/>
    </row>
    <row r="26" spans="1:8">
      <c r="A26" s="3"/>
      <c r="B26" s="2"/>
      <c r="C26" s="2"/>
      <c r="D26" s="2"/>
      <c r="E26" s="2"/>
      <c r="F26" s="2"/>
      <c r="G26" s="2"/>
      <c r="H26" s="2"/>
    </row>
    <row r="27" ht="30" spans="1:8">
      <c r="A27" s="4" t="s">
        <v>25</v>
      </c>
      <c r="B27" s="9">
        <f>B24/36</f>
        <v>3425.47222222222</v>
      </c>
      <c r="C27" s="2"/>
      <c r="D27" s="2"/>
      <c r="E27" s="2"/>
      <c r="F27" s="2"/>
      <c r="G27" s="2"/>
      <c r="H27" s="2"/>
    </row>
    <row r="28" spans="1:8">
      <c r="A28" s="3" t="s">
        <v>26</v>
      </c>
      <c r="B28" s="7">
        <f>B27/B7</f>
        <v>856.368055555556</v>
      </c>
      <c r="C28" s="2"/>
      <c r="D28" s="2"/>
      <c r="E28" s="2"/>
      <c r="F28" s="2"/>
      <c r="G28" s="2"/>
      <c r="H28" s="2"/>
    </row>
    <row r="29" spans="1:8">
      <c r="A29" s="16" t="s">
        <v>27</v>
      </c>
      <c r="B29" s="17">
        <f>B28/B9</f>
        <v>95.1520061728395</v>
      </c>
      <c r="C29" s="2"/>
      <c r="D29" s="2"/>
      <c r="E29" s="2"/>
      <c r="F29" s="2"/>
      <c r="G29" s="2"/>
      <c r="H29" s="2"/>
    </row>
    <row r="30" spans="1:8">
      <c r="A30" s="13" t="s">
        <v>28</v>
      </c>
      <c r="B30" s="18"/>
      <c r="C30" s="19"/>
      <c r="D30" s="19"/>
      <c r="E30" s="2"/>
      <c r="F30" s="2"/>
      <c r="G30" s="2"/>
      <c r="H30" s="2"/>
    </row>
    <row r="31" spans="1:8">
      <c r="A31" s="20" t="s">
        <v>29</v>
      </c>
      <c r="B31" s="3"/>
      <c r="C31" s="2"/>
      <c r="D31" s="2"/>
      <c r="E31" s="2"/>
      <c r="F31" s="2"/>
      <c r="G31" s="2"/>
      <c r="H31" s="2"/>
    </row>
    <row r="32" spans="1:8">
      <c r="A32" s="21" t="s">
        <v>30</v>
      </c>
      <c r="B32" s="3"/>
      <c r="C32" s="2"/>
      <c r="D32" s="2"/>
      <c r="E32" s="2"/>
      <c r="F32" s="2"/>
      <c r="G32" s="2"/>
      <c r="H32" s="2"/>
    </row>
    <row r="33" spans="1:8">
      <c r="A33" s="21" t="s">
        <v>31</v>
      </c>
      <c r="B33" s="3"/>
      <c r="C33" s="2"/>
      <c r="D33" s="2"/>
      <c r="E33" s="2"/>
      <c r="F33" s="2"/>
      <c r="G33" s="7">
        <f>B40</f>
        <v>20.5622070845836</v>
      </c>
      <c r="H33" s="2"/>
    </row>
    <row r="34" spans="1:8">
      <c r="A34" s="22" t="s">
        <v>32</v>
      </c>
      <c r="B34" s="22"/>
      <c r="C34" s="2"/>
      <c r="D34" s="2"/>
      <c r="E34" s="2"/>
      <c r="F34" s="2"/>
      <c r="G34" s="2"/>
      <c r="H34" s="2"/>
    </row>
    <row r="35" spans="1:8">
      <c r="A35" s="21" t="s">
        <v>33</v>
      </c>
      <c r="B35" s="3"/>
      <c r="C35" s="2"/>
      <c r="D35" s="2"/>
      <c r="E35" s="2"/>
      <c r="F35" s="2"/>
      <c r="G35" s="7">
        <f>G14</f>
        <v>11.8865634567901</v>
      </c>
      <c r="H35" s="2"/>
    </row>
    <row r="36" spans="1:8">
      <c r="A36" s="21" t="s">
        <v>34</v>
      </c>
      <c r="B36" s="3"/>
      <c r="C36" s="2"/>
      <c r="D36" s="2"/>
      <c r="E36" s="2"/>
      <c r="F36" s="2"/>
      <c r="G36" s="7">
        <f>(G32+G33+G34)/G35</f>
        <v>1.72986979452313</v>
      </c>
      <c r="H36" s="2"/>
    </row>
    <row r="37" spans="1:8">
      <c r="A37" s="21" t="s">
        <v>35</v>
      </c>
      <c r="B37" s="3"/>
      <c r="C37" s="2"/>
      <c r="D37" s="2"/>
      <c r="E37" s="2"/>
      <c r="F37" s="2"/>
      <c r="G37" s="7">
        <f>G35</f>
        <v>11.8865634567901</v>
      </c>
      <c r="H37" s="2"/>
    </row>
    <row r="38" spans="1:8">
      <c r="A38" s="21" t="s">
        <v>36</v>
      </c>
      <c r="B38" s="3"/>
      <c r="C38" s="2"/>
      <c r="D38" s="2"/>
      <c r="E38" s="2"/>
      <c r="F38" s="2"/>
      <c r="G38" s="7">
        <f>G33</f>
        <v>20.5622070845836</v>
      </c>
      <c r="H38" s="2"/>
    </row>
    <row r="39" spans="1:8">
      <c r="A39" s="21"/>
      <c r="B39" s="3"/>
      <c r="C39" s="2"/>
      <c r="D39" s="2"/>
      <c r="E39" s="2"/>
      <c r="F39" s="2"/>
      <c r="G39" s="7"/>
      <c r="H39" s="2"/>
    </row>
    <row r="40" spans="1:8">
      <c r="A40" s="5" t="s">
        <v>37</v>
      </c>
      <c r="B40" s="14">
        <f>B42</f>
        <v>20.5622070845836</v>
      </c>
      <c r="C40" s="19"/>
      <c r="D40" s="2"/>
      <c r="E40" s="2"/>
      <c r="F40" s="2"/>
      <c r="G40" s="7">
        <f>B40</f>
        <v>20.5622070845836</v>
      </c>
      <c r="H40" s="2"/>
    </row>
    <row r="41" spans="1:8">
      <c r="A41" s="23"/>
      <c r="B41" s="20"/>
      <c r="C41" s="20"/>
      <c r="D41" s="2"/>
      <c r="E41" s="2"/>
      <c r="F41" s="2"/>
      <c r="G41" s="2"/>
      <c r="H41" s="2"/>
    </row>
    <row r="42" spans="1:8">
      <c r="A42" s="3" t="s">
        <v>38</v>
      </c>
      <c r="B42" s="7">
        <f>B51+B52+B76</f>
        <v>20.5622070845836</v>
      </c>
      <c r="C42" s="2"/>
      <c r="D42" s="2"/>
      <c r="E42" s="2"/>
      <c r="F42" s="2"/>
      <c r="G42" s="2"/>
      <c r="H42" s="2"/>
    </row>
    <row r="43" spans="1:8">
      <c r="A43" s="3" t="s">
        <v>39</v>
      </c>
      <c r="B43" s="7"/>
      <c r="C43" s="2"/>
      <c r="D43" s="2"/>
      <c r="E43" s="2"/>
      <c r="F43" s="2"/>
      <c r="G43" s="2"/>
      <c r="H43" s="2"/>
    </row>
    <row r="44" spans="1:8">
      <c r="A44" s="3" t="s">
        <v>15</v>
      </c>
      <c r="B44" s="2">
        <v>12792</v>
      </c>
      <c r="C44" s="2"/>
      <c r="D44" s="2"/>
      <c r="E44" s="2"/>
      <c r="F44" s="2"/>
      <c r="G44" s="2"/>
      <c r="H44" s="2"/>
    </row>
    <row r="45" spans="1:8">
      <c r="A45" s="3" t="s">
        <v>40</v>
      </c>
      <c r="B45" s="2">
        <v>40</v>
      </c>
      <c r="C45" s="2"/>
      <c r="D45" s="2"/>
      <c r="E45" s="2"/>
      <c r="F45" s="2"/>
      <c r="G45" s="2"/>
      <c r="H45" s="2"/>
    </row>
    <row r="46" spans="1:8">
      <c r="A46" s="3" t="s">
        <v>41</v>
      </c>
      <c r="B46" s="2">
        <v>4</v>
      </c>
      <c r="C46" s="2"/>
      <c r="D46" s="2"/>
      <c r="E46" s="2"/>
      <c r="F46" s="2"/>
      <c r="G46" s="2"/>
      <c r="H46" s="2"/>
    </row>
    <row r="47" spans="1:8">
      <c r="A47" s="3" t="s">
        <v>42</v>
      </c>
      <c r="B47" s="2">
        <v>1</v>
      </c>
      <c r="C47" s="2"/>
      <c r="D47" s="2"/>
      <c r="E47" s="2"/>
      <c r="F47" s="2"/>
      <c r="G47" s="2"/>
      <c r="H47" s="2"/>
    </row>
    <row r="48" spans="1:8">
      <c r="A48" s="3" t="s">
        <v>43</v>
      </c>
      <c r="B48" s="2">
        <f>B9</f>
        <v>9</v>
      </c>
      <c r="C48" s="2"/>
      <c r="D48" s="2"/>
      <c r="E48" s="2"/>
      <c r="F48" s="2"/>
      <c r="G48" s="2"/>
      <c r="H48" s="2"/>
    </row>
    <row r="49" spans="1:8">
      <c r="A49" s="3" t="s">
        <v>44</v>
      </c>
      <c r="B49" s="7">
        <f>B44/B45/B46/B47/B48</f>
        <v>8.88333333333333</v>
      </c>
      <c r="C49" s="2"/>
      <c r="D49" s="2"/>
      <c r="E49" s="2"/>
      <c r="F49" s="2"/>
      <c r="G49" s="2"/>
      <c r="H49" s="2"/>
    </row>
    <row r="50" spans="1:8">
      <c r="A50" s="3" t="s">
        <v>45</v>
      </c>
      <c r="B50" s="7">
        <f>B49*30.2/100</f>
        <v>2.68276666666667</v>
      </c>
      <c r="C50" s="2"/>
      <c r="D50" s="2"/>
      <c r="E50" s="2"/>
      <c r="F50" s="2"/>
      <c r="G50" s="2"/>
      <c r="H50" s="2"/>
    </row>
    <row r="51" spans="1:8">
      <c r="A51" s="3" t="s">
        <v>20</v>
      </c>
      <c r="B51" s="7">
        <f>B49+B50</f>
        <v>11.5661</v>
      </c>
      <c r="C51" s="2"/>
      <c r="D51" s="2"/>
      <c r="E51" s="2"/>
      <c r="F51" s="2"/>
      <c r="G51" s="2"/>
      <c r="H51" s="2"/>
    </row>
    <row r="52" spans="1:8">
      <c r="A52" s="13" t="s">
        <v>46</v>
      </c>
      <c r="B52" s="14">
        <f>(B58+B59+B71)/B9</f>
        <v>1.32944041791697</v>
      </c>
      <c r="C52" s="19"/>
      <c r="D52" s="19"/>
      <c r="E52" s="2"/>
      <c r="F52" s="2"/>
      <c r="G52" s="7">
        <f>B52</f>
        <v>1.32944041791697</v>
      </c>
      <c r="H52" s="2"/>
    </row>
    <row r="53" spans="1:8">
      <c r="A53" s="3" t="s">
        <v>47</v>
      </c>
      <c r="B53" s="2">
        <v>65438</v>
      </c>
      <c r="C53" s="2"/>
      <c r="D53" s="2"/>
      <c r="E53" s="2"/>
      <c r="F53" s="2"/>
      <c r="G53" s="2"/>
      <c r="H53" s="2"/>
    </row>
    <row r="54" spans="1:8">
      <c r="A54" s="15" t="s">
        <v>48</v>
      </c>
      <c r="B54" s="2">
        <v>210</v>
      </c>
      <c r="C54" s="2"/>
      <c r="D54" s="2"/>
      <c r="E54" s="2"/>
      <c r="F54" s="2"/>
      <c r="G54" s="2"/>
      <c r="H54" s="2"/>
    </row>
    <row r="55" spans="1:8">
      <c r="A55" s="3" t="s">
        <v>49</v>
      </c>
      <c r="B55" s="2">
        <v>12</v>
      </c>
      <c r="C55" s="2"/>
      <c r="D55" s="2"/>
      <c r="E55" s="2"/>
      <c r="F55" s="2"/>
      <c r="G55" s="2"/>
      <c r="H55" s="2"/>
    </row>
    <row r="56" spans="1:8">
      <c r="A56" s="3" t="s">
        <v>50</v>
      </c>
      <c r="B56" s="2">
        <v>7.32</v>
      </c>
      <c r="C56" s="2"/>
      <c r="D56" s="2"/>
      <c r="E56" s="2"/>
      <c r="F56" s="2"/>
      <c r="G56" s="2"/>
      <c r="H56" s="2"/>
    </row>
    <row r="57" spans="1:8">
      <c r="A57" s="3" t="s">
        <v>51</v>
      </c>
      <c r="B57" s="9">
        <f>B53/B54/B55</f>
        <v>25.9674603174603</v>
      </c>
      <c r="C57" s="2"/>
      <c r="D57" s="2"/>
      <c r="E57" s="2"/>
      <c r="F57" s="2"/>
      <c r="G57" s="2"/>
      <c r="H57" s="2"/>
    </row>
    <row r="58" spans="1:8">
      <c r="A58" s="3" t="s">
        <v>52</v>
      </c>
      <c r="B58" s="7">
        <f>B57/B4*B5*B56</f>
        <v>2.42109387557052</v>
      </c>
      <c r="C58" s="2"/>
      <c r="D58" s="2"/>
      <c r="E58" s="2"/>
      <c r="F58" s="2"/>
      <c r="G58" s="7">
        <f>B58</f>
        <v>2.42109387557052</v>
      </c>
      <c r="H58" s="2"/>
    </row>
    <row r="59" spans="1:8">
      <c r="A59" s="13" t="s">
        <v>53</v>
      </c>
      <c r="B59" s="14">
        <f>G70</f>
        <v>5.45557898412698</v>
      </c>
      <c r="C59" s="2"/>
      <c r="D59" s="2"/>
      <c r="E59" s="2"/>
      <c r="F59" s="2"/>
      <c r="G59" s="14">
        <f>B59</f>
        <v>5.45557898412698</v>
      </c>
      <c r="H59" s="2"/>
    </row>
    <row r="60" spans="1:8">
      <c r="A60" s="24" t="s">
        <v>54</v>
      </c>
      <c r="B60" s="2"/>
      <c r="C60" s="2"/>
      <c r="D60" s="2"/>
      <c r="E60" s="2"/>
      <c r="F60" s="2"/>
      <c r="G60" s="2">
        <v>2.4</v>
      </c>
      <c r="H60" s="2"/>
    </row>
    <row r="61" spans="1:8">
      <c r="A61" s="2" t="s">
        <v>55</v>
      </c>
      <c r="B61" s="2"/>
      <c r="C61" s="2"/>
      <c r="D61" s="2"/>
      <c r="E61" s="2"/>
      <c r="F61" s="2"/>
      <c r="G61" s="2">
        <v>210</v>
      </c>
      <c r="H61" s="2"/>
    </row>
    <row r="62" spans="1:8">
      <c r="A62" s="24" t="s">
        <v>56</v>
      </c>
      <c r="B62" s="2"/>
      <c r="C62" s="2"/>
      <c r="D62" s="2"/>
      <c r="E62" s="2"/>
      <c r="F62" s="2"/>
      <c r="G62" s="25">
        <f>(G60/G61)*1000</f>
        <v>11.4285714285714</v>
      </c>
      <c r="H62" s="2"/>
    </row>
    <row r="63" spans="1:8">
      <c r="A63" s="2" t="s">
        <v>100</v>
      </c>
      <c r="B63" s="2"/>
      <c r="C63" s="2"/>
      <c r="D63" s="2"/>
      <c r="E63" s="2"/>
      <c r="F63" s="2"/>
      <c r="G63" s="7">
        <f>G62/12/1000*35.16*G9</f>
        <v>0.301371428571429</v>
      </c>
      <c r="H63" s="2"/>
    </row>
    <row r="64" spans="1:8">
      <c r="A64" s="2" t="s">
        <v>58</v>
      </c>
      <c r="B64" s="2"/>
      <c r="C64" s="2"/>
      <c r="D64" s="2"/>
      <c r="E64" s="2"/>
      <c r="F64" s="2"/>
      <c r="G64" s="7">
        <f>2*11/12/1000*35.16</f>
        <v>0.06446</v>
      </c>
      <c r="H64" s="2"/>
    </row>
    <row r="65" spans="1:8">
      <c r="A65" s="2" t="s">
        <v>59</v>
      </c>
      <c r="B65" s="2"/>
      <c r="C65" s="2"/>
      <c r="D65" s="2"/>
      <c r="E65" s="2"/>
      <c r="F65" s="2"/>
      <c r="G65" s="7">
        <f>75/1000*35.16</f>
        <v>2.637</v>
      </c>
      <c r="H65" s="2"/>
    </row>
    <row r="66" spans="1:8">
      <c r="A66" s="24" t="s">
        <v>60</v>
      </c>
      <c r="B66" s="2"/>
      <c r="C66" s="2"/>
      <c r="D66" s="2"/>
      <c r="E66" s="2"/>
      <c r="F66" s="2"/>
      <c r="G66" s="25">
        <f>2.2/210*1000</f>
        <v>10.4761904761905</v>
      </c>
      <c r="H66" s="2"/>
    </row>
    <row r="67" spans="1:8">
      <c r="A67" s="24" t="s">
        <v>101</v>
      </c>
      <c r="B67" s="2"/>
      <c r="C67" s="2"/>
      <c r="D67" s="2"/>
      <c r="E67" s="2"/>
      <c r="F67" s="2"/>
      <c r="G67" s="26">
        <f>10/12/1000*28.21*G9</f>
        <v>0.211575</v>
      </c>
      <c r="H67" s="27"/>
    </row>
    <row r="68" spans="1:8">
      <c r="A68" s="2" t="s">
        <v>62</v>
      </c>
      <c r="B68" s="2"/>
      <c r="C68" s="2"/>
      <c r="D68" s="2"/>
      <c r="E68" s="2"/>
      <c r="F68" s="2"/>
      <c r="G68" s="26">
        <f>2*G66/12/1000*28.21</f>
        <v>0.0492555555555556</v>
      </c>
      <c r="H68" s="27"/>
    </row>
    <row r="69" spans="1:8">
      <c r="A69" s="24"/>
      <c r="B69" s="2"/>
      <c r="C69" s="27"/>
      <c r="D69" s="27"/>
      <c r="E69" s="27"/>
      <c r="F69" s="27"/>
      <c r="G69" s="26">
        <f>(0.0009+0.0018+0.075)*28.21</f>
        <v>2.191917</v>
      </c>
      <c r="H69" s="27"/>
    </row>
    <row r="70" spans="1:8">
      <c r="A70" s="24"/>
      <c r="B70" s="2"/>
      <c r="C70" s="27"/>
      <c r="D70" s="27"/>
      <c r="E70" s="27"/>
      <c r="F70" s="27"/>
      <c r="G70" s="28">
        <f>G63+G64+G65+G67+G68+G69</f>
        <v>5.45557898412698</v>
      </c>
      <c r="H70" s="27"/>
    </row>
    <row r="71" spans="1:8">
      <c r="A71" s="29" t="s">
        <v>63</v>
      </c>
      <c r="B71" s="28">
        <f>G75</f>
        <v>4.08829090155524</v>
      </c>
      <c r="C71" s="27"/>
      <c r="D71" s="27"/>
      <c r="E71" s="27"/>
      <c r="F71" s="27"/>
      <c r="G71" s="27">
        <v>924.8</v>
      </c>
      <c r="H71" s="27"/>
    </row>
    <row r="72" spans="1:8">
      <c r="A72" s="2" t="s">
        <v>64</v>
      </c>
      <c r="B72" s="2"/>
      <c r="C72" s="27"/>
      <c r="D72" s="27"/>
      <c r="E72" s="27"/>
      <c r="F72" s="27"/>
      <c r="G72" s="27">
        <f>G71/8</f>
        <v>115.6</v>
      </c>
      <c r="H72" s="27"/>
    </row>
    <row r="73" spans="1:8">
      <c r="A73" s="2" t="s">
        <v>65</v>
      </c>
      <c r="B73" s="2"/>
      <c r="C73" s="27"/>
      <c r="D73" s="27"/>
      <c r="E73" s="27"/>
      <c r="F73" s="27"/>
      <c r="G73" s="30">
        <f>G72/G4*G5/30/24*1</f>
        <v>0.00204501458197496</v>
      </c>
      <c r="H73" s="27"/>
    </row>
    <row r="74" spans="1:8">
      <c r="A74" s="2"/>
      <c r="B74" s="2"/>
      <c r="C74" s="27"/>
      <c r="D74" s="27"/>
      <c r="E74" s="27"/>
      <c r="F74" s="27"/>
      <c r="G74" s="27">
        <v>1999.15</v>
      </c>
      <c r="H74" s="27" t="s">
        <v>66</v>
      </c>
    </row>
    <row r="75" spans="1:8">
      <c r="A75" s="31"/>
      <c r="B75" s="27"/>
      <c r="C75" s="27"/>
      <c r="D75" s="27"/>
      <c r="E75" s="27"/>
      <c r="F75" s="27"/>
      <c r="G75" s="28">
        <f>G73*G74</f>
        <v>4.08829090155524</v>
      </c>
      <c r="H75" s="27"/>
    </row>
    <row r="76" spans="1:8">
      <c r="A76" s="13" t="s">
        <v>67</v>
      </c>
      <c r="B76" s="24">
        <f>G81+G86</f>
        <v>7.66666666666667</v>
      </c>
      <c r="C76" s="27"/>
      <c r="D76" s="27"/>
      <c r="E76" s="27"/>
      <c r="F76" s="27"/>
      <c r="G76" s="27">
        <f>G81+G86</f>
        <v>7.66666666666667</v>
      </c>
      <c r="H76" s="27"/>
    </row>
    <row r="77" spans="1:8">
      <c r="A77" s="27" t="s">
        <v>68</v>
      </c>
      <c r="B77" s="27"/>
      <c r="C77" s="27"/>
      <c r="D77" s="27"/>
      <c r="E77" s="27"/>
      <c r="F77" s="27"/>
      <c r="G77" s="27">
        <v>1.3</v>
      </c>
      <c r="H77" s="27"/>
    </row>
    <row r="78" spans="1:8">
      <c r="A78" s="27" t="s">
        <v>69</v>
      </c>
      <c r="B78" s="27"/>
      <c r="C78" s="27"/>
      <c r="D78" s="27"/>
      <c r="E78" s="27"/>
      <c r="F78" s="27"/>
      <c r="G78" s="27">
        <v>1248</v>
      </c>
      <c r="H78" s="27"/>
    </row>
    <row r="79" spans="1:8">
      <c r="A79" s="27" t="s">
        <v>70</v>
      </c>
      <c r="B79" s="27"/>
      <c r="C79" s="27"/>
      <c r="D79" s="27"/>
      <c r="E79" s="27"/>
      <c r="F79" s="27"/>
      <c r="G79" s="27">
        <v>8</v>
      </c>
      <c r="H79" s="27"/>
    </row>
    <row r="80" spans="1:8">
      <c r="A80" s="27" t="s">
        <v>71</v>
      </c>
      <c r="B80" s="27"/>
      <c r="C80" s="27"/>
      <c r="D80" s="27"/>
      <c r="E80" s="27"/>
      <c r="F80" s="27"/>
      <c r="G80" s="27">
        <f>G78/8</f>
        <v>156</v>
      </c>
      <c r="H80" s="27"/>
    </row>
    <row r="81" spans="1:8">
      <c r="A81" s="27" t="s">
        <v>102</v>
      </c>
      <c r="B81" s="27"/>
      <c r="C81" s="27"/>
      <c r="D81" s="27"/>
      <c r="E81" s="27"/>
      <c r="F81" s="27"/>
      <c r="G81" s="27">
        <f>G80/G7/G9</f>
        <v>4.33333333333333</v>
      </c>
      <c r="H81" s="27"/>
    </row>
    <row r="82" spans="1:8">
      <c r="A82" s="27" t="s">
        <v>73</v>
      </c>
      <c r="B82" s="27"/>
      <c r="C82" s="27"/>
      <c r="D82" s="27"/>
      <c r="E82" s="27"/>
      <c r="F82" s="27"/>
      <c r="G82" s="27">
        <v>1.04</v>
      </c>
      <c r="H82" s="27"/>
    </row>
    <row r="83" spans="1:8">
      <c r="A83" s="27" t="s">
        <v>74</v>
      </c>
      <c r="B83" s="27"/>
      <c r="C83" s="27"/>
      <c r="D83" s="27"/>
      <c r="E83" s="27"/>
      <c r="F83" s="27"/>
      <c r="G83" s="27">
        <v>960</v>
      </c>
      <c r="H83" s="27"/>
    </row>
    <row r="84" spans="1:8">
      <c r="A84" s="27" t="s">
        <v>70</v>
      </c>
      <c r="B84" s="27"/>
      <c r="C84" s="27"/>
      <c r="D84" s="27"/>
      <c r="E84" s="27"/>
      <c r="F84" s="27"/>
      <c r="G84" s="27">
        <v>8</v>
      </c>
      <c r="H84" s="27"/>
    </row>
    <row r="85" spans="1:8">
      <c r="A85" s="27" t="s">
        <v>75</v>
      </c>
      <c r="B85" s="27"/>
      <c r="C85" s="27"/>
      <c r="D85" s="27"/>
      <c r="E85" s="27"/>
      <c r="F85" s="27"/>
      <c r="G85" s="27">
        <f>G83/G84</f>
        <v>120</v>
      </c>
      <c r="H85" s="27"/>
    </row>
    <row r="86" spans="1:8">
      <c r="A86" s="27" t="s">
        <v>103</v>
      </c>
      <c r="B86" s="27"/>
      <c r="C86" s="27"/>
      <c r="D86" s="27"/>
      <c r="E86" s="27"/>
      <c r="F86" s="27"/>
      <c r="G86" s="27">
        <f>G85/G7/G9</f>
        <v>3.33333333333333</v>
      </c>
      <c r="H86" s="27"/>
    </row>
    <row r="87" spans="1:8">
      <c r="A87" s="27" t="s">
        <v>77</v>
      </c>
      <c r="B87" s="32"/>
      <c r="C87" s="2" t="s">
        <v>104</v>
      </c>
      <c r="D87" s="2"/>
      <c r="E87" s="2"/>
      <c r="F87" s="2"/>
      <c r="G87" s="2">
        <f>G81+G86</f>
        <v>7.66666666666667</v>
      </c>
      <c r="H87" s="2"/>
    </row>
    <row r="88" spans="1:8">
      <c r="A88" s="33" t="s">
        <v>79</v>
      </c>
      <c r="B88" s="33"/>
      <c r="C88" s="2"/>
      <c r="D88" s="2"/>
      <c r="E88" s="2"/>
      <c r="F88" s="2"/>
      <c r="G88" s="2"/>
      <c r="H88" s="2"/>
    </row>
    <row r="89" spans="1:8">
      <c r="A89" s="34" t="s">
        <v>80</v>
      </c>
      <c r="B89" s="35"/>
      <c r="C89" s="2"/>
      <c r="D89" s="2"/>
      <c r="E89" s="2"/>
      <c r="F89" s="2"/>
      <c r="G89" s="2"/>
      <c r="H89" s="2"/>
    </row>
    <row r="90" spans="1:8">
      <c r="A90" s="36" t="s">
        <v>81</v>
      </c>
      <c r="B90" s="36"/>
      <c r="C90" s="37"/>
      <c r="D90" s="37"/>
      <c r="E90" s="37"/>
      <c r="F90" s="37"/>
      <c r="G90" s="37"/>
      <c r="H90" s="2"/>
    </row>
    <row r="91" ht="28.5" spans="1:8">
      <c r="A91" s="36" t="s">
        <v>82</v>
      </c>
      <c r="B91" s="36"/>
      <c r="C91" s="37"/>
      <c r="D91" s="37"/>
      <c r="E91" s="37"/>
      <c r="F91" s="37"/>
      <c r="G91" s="38">
        <f>G14*G9</f>
        <v>106.979071111111</v>
      </c>
      <c r="H91" s="2"/>
    </row>
    <row r="92" spans="1:11">
      <c r="A92" s="36" t="s">
        <v>83</v>
      </c>
      <c r="B92" s="36"/>
      <c r="C92" s="37"/>
      <c r="D92" s="37"/>
      <c r="E92" s="37"/>
      <c r="F92" s="37"/>
      <c r="G92" s="39">
        <f>G23*G9</f>
        <v>856.368055555556</v>
      </c>
      <c r="H92" s="19"/>
      <c r="I92" s="44"/>
      <c r="J92" s="44"/>
      <c r="K92" s="44"/>
    </row>
    <row r="93" ht="42.75" spans="1:8">
      <c r="A93" s="36" t="s">
        <v>84</v>
      </c>
      <c r="B93" s="36"/>
      <c r="C93" s="37"/>
      <c r="D93" s="37"/>
      <c r="E93" s="37"/>
      <c r="F93" s="38"/>
      <c r="G93" s="37">
        <v>0</v>
      </c>
      <c r="H93" s="2"/>
    </row>
    <row r="94" ht="28.5" spans="1:8">
      <c r="A94" s="36" t="s">
        <v>85</v>
      </c>
      <c r="B94" s="36"/>
      <c r="C94" s="37"/>
      <c r="D94" s="37"/>
      <c r="E94" s="37"/>
      <c r="F94" s="37"/>
      <c r="G94" s="38">
        <f>G40*G9</f>
        <v>185.059863761253</v>
      </c>
      <c r="H94" s="2"/>
    </row>
    <row r="95" spans="1:8">
      <c r="A95" s="36" t="s">
        <v>86</v>
      </c>
      <c r="B95" s="36"/>
      <c r="C95" s="37"/>
      <c r="D95" s="37"/>
      <c r="E95" s="37"/>
      <c r="F95" s="37"/>
      <c r="G95" s="38">
        <f>G94+G93+G92+G91</f>
        <v>1148.40699042792</v>
      </c>
      <c r="H95" s="2"/>
    </row>
    <row r="96" spans="1:8">
      <c r="A96" s="36" t="s">
        <v>87</v>
      </c>
      <c r="B96" s="40"/>
      <c r="C96" s="37"/>
      <c r="D96" s="37"/>
      <c r="E96" s="37"/>
      <c r="F96" s="37"/>
      <c r="G96" s="38">
        <f>G95/G9</f>
        <v>127.600776714213</v>
      </c>
      <c r="H96" s="2"/>
    </row>
    <row r="97" ht="15.75" spans="1:8">
      <c r="A97" s="41" t="s">
        <v>88</v>
      </c>
      <c r="B97" s="42"/>
      <c r="C97" s="37"/>
      <c r="D97" s="37"/>
      <c r="E97" s="37"/>
      <c r="F97" s="37"/>
      <c r="G97" s="38">
        <f>G96*G7</f>
        <v>510.403106856853</v>
      </c>
      <c r="H97" s="24"/>
    </row>
    <row r="98" spans="7:7">
      <c r="G98" s="44"/>
    </row>
  </sheetData>
  <mergeCells count="1">
    <mergeCell ref="A34:B3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03"/>
  <sheetViews>
    <sheetView workbookViewId="0">
      <selection activeCell="R28" sqref="R28"/>
    </sheetView>
  </sheetViews>
  <sheetFormatPr defaultColWidth="9" defaultRowHeight="15"/>
  <cols>
    <col min="1" max="1" width="45.5714285714286" customWidth="1"/>
  </cols>
  <sheetData>
    <row r="3" spans="1:8">
      <c r="A3" s="1" t="s">
        <v>0</v>
      </c>
      <c r="B3" s="2"/>
      <c r="C3" s="2"/>
      <c r="D3" s="2"/>
      <c r="E3" s="2"/>
      <c r="F3" s="2"/>
      <c r="G3" s="2"/>
      <c r="H3" s="2"/>
    </row>
    <row r="4" spans="1:8">
      <c r="A4" s="3" t="s">
        <v>105</v>
      </c>
      <c r="B4" s="2"/>
      <c r="C4" s="2"/>
      <c r="D4" s="2"/>
      <c r="E4" s="2"/>
      <c r="F4" s="2"/>
      <c r="G4" s="2"/>
      <c r="H4" s="2"/>
    </row>
    <row r="5" spans="1:8">
      <c r="A5" s="1" t="s">
        <v>106</v>
      </c>
      <c r="B5" s="2"/>
      <c r="C5" s="2"/>
      <c r="D5" s="2"/>
      <c r="E5" s="2"/>
      <c r="F5" s="2"/>
      <c r="G5" s="2"/>
      <c r="H5" s="2"/>
    </row>
    <row r="6" spans="1:8">
      <c r="A6" s="3" t="s">
        <v>3</v>
      </c>
      <c r="B6" s="2">
        <v>4396.6</v>
      </c>
      <c r="C6" s="2"/>
      <c r="D6" s="2"/>
      <c r="E6" s="2"/>
      <c r="F6" s="2"/>
      <c r="G6" s="2">
        <f>B6</f>
        <v>4396.6</v>
      </c>
      <c r="H6" s="2"/>
    </row>
    <row r="7" spans="1:8">
      <c r="A7" s="4" t="s">
        <v>4</v>
      </c>
      <c r="B7" s="2">
        <v>56</v>
      </c>
      <c r="C7" s="2"/>
      <c r="D7" s="2"/>
      <c r="E7" s="2"/>
      <c r="F7" s="2"/>
      <c r="G7" s="2">
        <f t="shared" ref="G7:G16" si="0">B7</f>
        <v>56</v>
      </c>
      <c r="H7" s="2"/>
    </row>
    <row r="8" spans="1:8">
      <c r="A8" s="4" t="s">
        <v>5</v>
      </c>
      <c r="B8" s="2">
        <v>3</v>
      </c>
      <c r="C8" s="2"/>
      <c r="D8" s="2"/>
      <c r="E8" s="2"/>
      <c r="F8" s="2"/>
      <c r="G8" s="2">
        <f t="shared" si="0"/>
        <v>3</v>
      </c>
      <c r="H8" s="2"/>
    </row>
    <row r="9" spans="1:8">
      <c r="A9" s="4" t="s">
        <v>6</v>
      </c>
      <c r="B9" s="2">
        <f>B8*4</f>
        <v>12</v>
      </c>
      <c r="C9" s="2"/>
      <c r="D9" s="2"/>
      <c r="E9" s="2"/>
      <c r="F9" s="2"/>
      <c r="G9" s="2">
        <f t="shared" si="0"/>
        <v>12</v>
      </c>
      <c r="H9" s="2"/>
    </row>
    <row r="10" spans="1:8">
      <c r="A10" s="4" t="s">
        <v>7</v>
      </c>
      <c r="B10" s="45">
        <v>12</v>
      </c>
      <c r="C10" s="2"/>
      <c r="D10" s="2"/>
      <c r="E10" s="2"/>
      <c r="F10" s="2"/>
      <c r="G10" s="2">
        <f t="shared" si="0"/>
        <v>12</v>
      </c>
      <c r="H10" s="2"/>
    </row>
    <row r="11" spans="1:8">
      <c r="A11" s="3" t="s">
        <v>8</v>
      </c>
      <c r="B11" s="45">
        <v>15</v>
      </c>
      <c r="C11" s="2"/>
      <c r="D11" s="2"/>
      <c r="E11" s="2"/>
      <c r="F11" s="2"/>
      <c r="G11" s="2">
        <f t="shared" si="0"/>
        <v>15</v>
      </c>
      <c r="H11" s="2"/>
    </row>
    <row r="12" spans="1:8">
      <c r="A12" s="4" t="s">
        <v>9</v>
      </c>
      <c r="B12" s="45">
        <f>B13+B14+B15</f>
        <v>222119</v>
      </c>
      <c r="C12" s="2"/>
      <c r="D12" s="2"/>
      <c r="E12" s="2"/>
      <c r="F12" s="2"/>
      <c r="G12" s="2">
        <f t="shared" si="0"/>
        <v>222119</v>
      </c>
      <c r="H12" s="2"/>
    </row>
    <row r="13" spans="1:8">
      <c r="A13" s="3" t="s">
        <v>10</v>
      </c>
      <c r="B13" s="45">
        <v>35678</v>
      </c>
      <c r="C13" s="2"/>
      <c r="D13" s="2"/>
      <c r="E13" s="2"/>
      <c r="F13" s="2"/>
      <c r="G13" s="2">
        <f t="shared" si="0"/>
        <v>35678</v>
      </c>
      <c r="H13" s="2"/>
    </row>
    <row r="14" spans="1:8">
      <c r="A14" s="3" t="s">
        <v>91</v>
      </c>
      <c r="B14" s="2">
        <v>59856</v>
      </c>
      <c r="C14" s="2"/>
      <c r="D14" s="2"/>
      <c r="E14" s="2"/>
      <c r="F14" s="2"/>
      <c r="G14" s="2">
        <f t="shared" si="0"/>
        <v>59856</v>
      </c>
      <c r="H14" s="2"/>
    </row>
    <row r="15" spans="1:8">
      <c r="A15" s="3" t="s">
        <v>107</v>
      </c>
      <c r="B15" s="12">
        <v>126585</v>
      </c>
      <c r="C15" s="2"/>
      <c r="D15" s="2"/>
      <c r="E15" s="2"/>
      <c r="F15" s="2"/>
      <c r="G15" s="2">
        <f t="shared" si="0"/>
        <v>126585</v>
      </c>
      <c r="H15" s="2"/>
    </row>
    <row r="16" spans="1:8">
      <c r="A16" s="5" t="s">
        <v>14</v>
      </c>
      <c r="B16" s="6">
        <f>B23</f>
        <v>6.44563940740741</v>
      </c>
      <c r="C16" s="2"/>
      <c r="D16" s="2"/>
      <c r="E16" s="2"/>
      <c r="F16" s="2"/>
      <c r="G16" s="7">
        <f t="shared" si="0"/>
        <v>6.44563940740741</v>
      </c>
      <c r="H16" s="2"/>
    </row>
    <row r="17" spans="1:8">
      <c r="A17" s="3" t="s">
        <v>15</v>
      </c>
      <c r="B17" s="8">
        <v>14232</v>
      </c>
      <c r="C17" s="2"/>
      <c r="D17" s="2"/>
      <c r="E17" s="2"/>
      <c r="F17" s="2"/>
      <c r="G17" s="2"/>
      <c r="H17" s="2"/>
    </row>
    <row r="18" spans="1:8">
      <c r="A18" s="3" t="s">
        <v>16</v>
      </c>
      <c r="B18" s="7">
        <v>100</v>
      </c>
      <c r="C18" s="2"/>
      <c r="D18" s="2"/>
      <c r="E18" s="2"/>
      <c r="F18" s="2"/>
      <c r="G18" s="2"/>
      <c r="H18" s="2"/>
    </row>
    <row r="19" spans="1:8">
      <c r="A19" s="3" t="s">
        <v>17</v>
      </c>
      <c r="B19" s="7">
        <f>B17*12/100</f>
        <v>1707.84</v>
      </c>
      <c r="C19" s="2"/>
      <c r="D19" s="2"/>
      <c r="E19" s="2"/>
      <c r="F19" s="2"/>
      <c r="G19" s="2"/>
      <c r="H19" s="2"/>
    </row>
    <row r="20" spans="1:8">
      <c r="A20" s="3" t="s">
        <v>18</v>
      </c>
      <c r="B20" s="10">
        <v>0</v>
      </c>
      <c r="C20" s="2"/>
      <c r="D20" s="2"/>
      <c r="E20" s="2"/>
      <c r="F20" s="2"/>
      <c r="G20" s="2"/>
      <c r="H20" s="2"/>
    </row>
    <row r="21" spans="1:8">
      <c r="A21" s="3" t="s">
        <v>19</v>
      </c>
      <c r="B21" s="9">
        <f>(B17+B18+B19)*30.2%</f>
        <v>4844.03168</v>
      </c>
      <c r="C21" s="2"/>
      <c r="D21" s="2"/>
      <c r="E21" s="2"/>
      <c r="F21" s="2"/>
      <c r="G21" s="2"/>
      <c r="H21" s="2"/>
    </row>
    <row r="22" spans="1:8">
      <c r="A22" s="3" t="s">
        <v>20</v>
      </c>
      <c r="B22" s="8">
        <f>SUM(B17:B21)</f>
        <v>20883.87168</v>
      </c>
      <c r="C22" s="2"/>
      <c r="D22" s="2"/>
      <c r="E22" s="2"/>
      <c r="F22" s="2"/>
      <c r="G22" s="2"/>
      <c r="H22" s="2"/>
    </row>
    <row r="23" ht="30" spans="1:8">
      <c r="A23" s="11" t="s">
        <v>21</v>
      </c>
      <c r="B23" s="7">
        <f>B22/18/12*1/B11</f>
        <v>6.44563940740741</v>
      </c>
      <c r="C23" s="2"/>
      <c r="D23" s="2"/>
      <c r="E23" s="2"/>
      <c r="F23" s="2"/>
      <c r="G23" s="2"/>
      <c r="H23" s="2"/>
    </row>
    <row r="24" spans="1:8">
      <c r="A24" s="3"/>
      <c r="B24" s="2"/>
      <c r="C24" s="2"/>
      <c r="D24" s="2"/>
      <c r="E24" s="2"/>
      <c r="F24" s="2"/>
      <c r="G24" s="2"/>
      <c r="H24" s="2"/>
    </row>
    <row r="25" spans="1:8">
      <c r="A25" s="5" t="s">
        <v>22</v>
      </c>
      <c r="B25" s="13"/>
      <c r="C25" s="13"/>
      <c r="D25" s="14">
        <f>B31</f>
        <v>34.2776234567901</v>
      </c>
      <c r="E25" s="2"/>
      <c r="F25" s="2"/>
      <c r="G25" s="7">
        <f>D25</f>
        <v>34.2776234567901</v>
      </c>
      <c r="H25" s="2"/>
    </row>
    <row r="26" spans="1:8">
      <c r="A26" s="15" t="s">
        <v>23</v>
      </c>
      <c r="B26" s="2">
        <f>B12</f>
        <v>222119</v>
      </c>
      <c r="C26" s="2"/>
      <c r="D26" s="2"/>
      <c r="E26" s="2"/>
      <c r="F26" s="2"/>
      <c r="G26" s="2"/>
      <c r="H26" s="2"/>
    </row>
    <row r="27" spans="1:8">
      <c r="A27" s="4" t="s">
        <v>24</v>
      </c>
      <c r="B27" s="2">
        <v>36</v>
      </c>
      <c r="C27" s="2"/>
      <c r="D27" s="2"/>
      <c r="E27" s="2"/>
      <c r="F27" s="2"/>
      <c r="G27" s="2"/>
      <c r="H27" s="2"/>
    </row>
    <row r="28" spans="1:8">
      <c r="A28" s="3"/>
      <c r="B28" s="2"/>
      <c r="C28" s="2"/>
      <c r="D28" s="2"/>
      <c r="E28" s="2"/>
      <c r="F28" s="2"/>
      <c r="G28" s="2"/>
      <c r="H28" s="2"/>
    </row>
    <row r="29" ht="30" spans="1:8">
      <c r="A29" s="4" t="s">
        <v>25</v>
      </c>
      <c r="B29" s="9">
        <f>B26/36</f>
        <v>6169.97222222222</v>
      </c>
      <c r="C29" s="2"/>
      <c r="D29" s="2"/>
      <c r="E29" s="2"/>
      <c r="F29" s="2"/>
      <c r="G29" s="2"/>
      <c r="H29" s="2"/>
    </row>
    <row r="30" spans="1:8">
      <c r="A30" s="3" t="s">
        <v>26</v>
      </c>
      <c r="B30" s="7">
        <f>B29/B9</f>
        <v>514.164351851852</v>
      </c>
      <c r="C30" s="2"/>
      <c r="D30" s="2"/>
      <c r="E30" s="2"/>
      <c r="F30" s="2"/>
      <c r="G30" s="2"/>
      <c r="H30" s="2"/>
    </row>
    <row r="31" spans="1:8">
      <c r="A31" s="16" t="s">
        <v>27</v>
      </c>
      <c r="B31" s="17">
        <f>B30/B11</f>
        <v>34.2776234567901</v>
      </c>
      <c r="C31" s="2"/>
      <c r="D31" s="2"/>
      <c r="E31" s="2"/>
      <c r="F31" s="2"/>
      <c r="G31" s="2"/>
      <c r="H31" s="2"/>
    </row>
    <row r="32" spans="1:8">
      <c r="A32" s="13" t="s">
        <v>28</v>
      </c>
      <c r="B32" s="18"/>
      <c r="C32" s="19"/>
      <c r="D32" s="19"/>
      <c r="E32" s="2"/>
      <c r="F32" s="2"/>
      <c r="G32" s="2"/>
      <c r="H32" s="2"/>
    </row>
    <row r="33" spans="1:8">
      <c r="A33" s="20" t="s">
        <v>29</v>
      </c>
      <c r="B33" s="3"/>
      <c r="C33" s="2"/>
      <c r="D33" s="2"/>
      <c r="E33" s="2"/>
      <c r="F33" s="2"/>
      <c r="G33" s="2"/>
      <c r="H33" s="2"/>
    </row>
    <row r="34" spans="1:8">
      <c r="A34" s="21" t="s">
        <v>30</v>
      </c>
      <c r="B34" s="3"/>
      <c r="C34" s="2"/>
      <c r="D34" s="2"/>
      <c r="E34" s="2"/>
      <c r="F34" s="2"/>
      <c r="G34" s="2"/>
      <c r="H34" s="2"/>
    </row>
    <row r="35" spans="1:8">
      <c r="A35" s="21" t="s">
        <v>31</v>
      </c>
      <c r="B35" s="3"/>
      <c r="C35" s="2"/>
      <c r="D35" s="2"/>
      <c r="E35" s="2"/>
      <c r="F35" s="2"/>
      <c r="G35" s="7">
        <f>B42</f>
        <v>9.29345520313113</v>
      </c>
      <c r="H35" s="2"/>
    </row>
    <row r="36" spans="1:8">
      <c r="A36" s="22" t="s">
        <v>32</v>
      </c>
      <c r="B36" s="22"/>
      <c r="C36" s="2"/>
      <c r="D36" s="2"/>
      <c r="E36" s="2"/>
      <c r="F36" s="2"/>
      <c r="G36" s="2"/>
      <c r="H36" s="2"/>
    </row>
    <row r="37" spans="1:8">
      <c r="A37" s="21" t="s">
        <v>33</v>
      </c>
      <c r="B37" s="3"/>
      <c r="C37" s="2"/>
      <c r="D37" s="2"/>
      <c r="E37" s="2"/>
      <c r="F37" s="2"/>
      <c r="G37" s="7">
        <f>G16</f>
        <v>6.44563940740741</v>
      </c>
      <c r="H37" s="2"/>
    </row>
    <row r="38" spans="1:8">
      <c r="A38" s="21" t="s">
        <v>34</v>
      </c>
      <c r="B38" s="3"/>
      <c r="C38" s="2"/>
      <c r="D38" s="2"/>
      <c r="E38" s="2"/>
      <c r="F38" s="2"/>
      <c r="G38" s="7">
        <f>(G34+G35+G36)/G37</f>
        <v>1.44182052636252</v>
      </c>
      <c r="H38" s="2"/>
    </row>
    <row r="39" spans="1:8">
      <c r="A39" s="21" t="s">
        <v>35</v>
      </c>
      <c r="B39" s="3"/>
      <c r="C39" s="2"/>
      <c r="D39" s="2"/>
      <c r="E39" s="2"/>
      <c r="F39" s="2"/>
      <c r="G39" s="7">
        <f>G37</f>
        <v>6.44563940740741</v>
      </c>
      <c r="H39" s="2"/>
    </row>
    <row r="40" spans="1:8">
      <c r="A40" s="21" t="s">
        <v>36</v>
      </c>
      <c r="B40" s="3"/>
      <c r="C40" s="2"/>
      <c r="D40" s="2"/>
      <c r="E40" s="2"/>
      <c r="F40" s="2"/>
      <c r="G40" s="7">
        <f>G35</f>
        <v>9.29345520313113</v>
      </c>
      <c r="H40" s="2"/>
    </row>
    <row r="41" spans="1:8">
      <c r="A41" s="21"/>
      <c r="B41" s="3"/>
      <c r="C41" s="2"/>
      <c r="D41" s="2"/>
      <c r="E41" s="2"/>
      <c r="F41" s="2"/>
      <c r="G41" s="7"/>
      <c r="H41" s="2"/>
    </row>
    <row r="42" spans="1:8">
      <c r="A42" s="5" t="s">
        <v>37</v>
      </c>
      <c r="B42" s="14">
        <f>B44</f>
        <v>9.29345520313113</v>
      </c>
      <c r="C42" s="19"/>
      <c r="D42" s="2"/>
      <c r="E42" s="2"/>
      <c r="F42" s="2"/>
      <c r="G42" s="7">
        <f>B42</f>
        <v>9.29345520313113</v>
      </c>
      <c r="H42" s="2"/>
    </row>
    <row r="43" spans="1:8">
      <c r="A43" s="23"/>
      <c r="B43" s="20"/>
      <c r="C43" s="20"/>
      <c r="D43" s="2"/>
      <c r="E43" s="2"/>
      <c r="F43" s="2"/>
      <c r="G43" s="2"/>
      <c r="H43" s="2"/>
    </row>
    <row r="44" spans="1:8">
      <c r="A44" s="3" t="s">
        <v>38</v>
      </c>
      <c r="B44" s="7">
        <f>B53+B54+B78</f>
        <v>9.29345520313113</v>
      </c>
      <c r="C44" s="2"/>
      <c r="D44" s="2"/>
      <c r="E44" s="2"/>
      <c r="F44" s="2"/>
      <c r="G44" s="2"/>
      <c r="H44" s="2"/>
    </row>
    <row r="45" spans="1:8">
      <c r="A45" s="3" t="s">
        <v>39</v>
      </c>
      <c r="B45" s="7"/>
      <c r="C45" s="2"/>
      <c r="D45" s="2"/>
      <c r="E45" s="2"/>
      <c r="F45" s="2"/>
      <c r="G45" s="2"/>
      <c r="H45" s="2"/>
    </row>
    <row r="46" spans="1:8">
      <c r="A46" s="3" t="s">
        <v>15</v>
      </c>
      <c r="B46" s="2">
        <v>12792</v>
      </c>
      <c r="C46" s="2"/>
      <c r="D46" s="2"/>
      <c r="E46" s="2"/>
      <c r="F46" s="2"/>
      <c r="G46" s="2"/>
      <c r="H46" s="2"/>
    </row>
    <row r="47" spans="1:8">
      <c r="A47" s="3" t="s">
        <v>40</v>
      </c>
      <c r="B47" s="2">
        <v>40</v>
      </c>
      <c r="C47" s="2"/>
      <c r="D47" s="2"/>
      <c r="E47" s="2"/>
      <c r="F47" s="2"/>
      <c r="G47" s="2"/>
      <c r="H47" s="2"/>
    </row>
    <row r="48" spans="1:8">
      <c r="A48" s="3" t="s">
        <v>41</v>
      </c>
      <c r="B48" s="2">
        <v>4</v>
      </c>
      <c r="C48" s="2"/>
      <c r="D48" s="2"/>
      <c r="E48" s="2"/>
      <c r="F48" s="2"/>
      <c r="G48" s="2"/>
      <c r="H48" s="2"/>
    </row>
    <row r="49" spans="1:8">
      <c r="A49" s="3" t="s">
        <v>42</v>
      </c>
      <c r="B49" s="2">
        <v>1</v>
      </c>
      <c r="C49" s="2"/>
      <c r="D49" s="2"/>
      <c r="E49" s="2"/>
      <c r="F49" s="2"/>
      <c r="G49" s="2"/>
      <c r="H49" s="2"/>
    </row>
    <row r="50" spans="1:8">
      <c r="A50" s="3" t="s">
        <v>43</v>
      </c>
      <c r="B50" s="2">
        <f>B11</f>
        <v>15</v>
      </c>
      <c r="C50" s="2"/>
      <c r="D50" s="2"/>
      <c r="E50" s="2"/>
      <c r="F50" s="2"/>
      <c r="G50" s="2"/>
      <c r="H50" s="2"/>
    </row>
    <row r="51" spans="1:8">
      <c r="A51" s="3" t="s">
        <v>44</v>
      </c>
      <c r="B51" s="7">
        <f>B46/B47/B48/B49/B50</f>
        <v>5.33</v>
      </c>
      <c r="C51" s="2"/>
      <c r="D51" s="2"/>
      <c r="E51" s="2"/>
      <c r="F51" s="2"/>
      <c r="G51" s="2"/>
      <c r="H51" s="2"/>
    </row>
    <row r="52" spans="1:8">
      <c r="A52" s="3" t="s">
        <v>45</v>
      </c>
      <c r="B52" s="7">
        <f>B51*30.2/100</f>
        <v>1.60966</v>
      </c>
      <c r="C52" s="2"/>
      <c r="D52" s="2"/>
      <c r="E52" s="2"/>
      <c r="F52" s="2"/>
      <c r="G52" s="2"/>
      <c r="H52" s="2"/>
    </row>
    <row r="53" spans="1:8">
      <c r="A53" s="3" t="s">
        <v>20</v>
      </c>
      <c r="B53" s="7">
        <f>B51+B52</f>
        <v>6.93966</v>
      </c>
      <c r="C53" s="2"/>
      <c r="D53" s="2"/>
      <c r="E53" s="2"/>
      <c r="F53" s="2"/>
      <c r="G53" s="2"/>
      <c r="H53" s="2"/>
    </row>
    <row r="54" spans="1:8">
      <c r="A54" s="13" t="s">
        <v>46</v>
      </c>
      <c r="B54" s="14">
        <f>(B60+B61+B73)/B11</f>
        <v>0.820461869797802</v>
      </c>
      <c r="C54" s="19"/>
      <c r="D54" s="19"/>
      <c r="E54" s="2"/>
      <c r="F54" s="2"/>
      <c r="G54" s="7">
        <f>B54</f>
        <v>0.820461869797802</v>
      </c>
      <c r="H54" s="2"/>
    </row>
    <row r="55" spans="1:8">
      <c r="A55" s="3" t="s">
        <v>47</v>
      </c>
      <c r="B55" s="2">
        <v>65438</v>
      </c>
      <c r="C55" s="2"/>
      <c r="D55" s="2"/>
      <c r="E55" s="2"/>
      <c r="F55" s="2"/>
      <c r="G55" s="2"/>
      <c r="H55" s="2"/>
    </row>
    <row r="56" spans="1:8">
      <c r="A56" s="15" t="s">
        <v>48</v>
      </c>
      <c r="B56" s="2">
        <v>210</v>
      </c>
      <c r="C56" s="2"/>
      <c r="D56" s="2"/>
      <c r="E56" s="2"/>
      <c r="F56" s="2"/>
      <c r="G56" s="2"/>
      <c r="H56" s="2"/>
    </row>
    <row r="57" spans="1:8">
      <c r="A57" s="3" t="s">
        <v>49</v>
      </c>
      <c r="B57" s="2">
        <v>12</v>
      </c>
      <c r="C57" s="2"/>
      <c r="D57" s="2"/>
      <c r="E57" s="2"/>
      <c r="F57" s="2"/>
      <c r="G57" s="2"/>
      <c r="H57" s="2"/>
    </row>
    <row r="58" spans="1:8">
      <c r="A58" s="3" t="s">
        <v>50</v>
      </c>
      <c r="B58" s="2">
        <v>7.32</v>
      </c>
      <c r="C58" s="2"/>
      <c r="D58" s="2"/>
      <c r="E58" s="2"/>
      <c r="F58" s="2"/>
      <c r="G58" s="2"/>
      <c r="H58" s="2"/>
    </row>
    <row r="59" spans="1:8">
      <c r="A59" s="3" t="s">
        <v>51</v>
      </c>
      <c r="B59" s="9">
        <f>B55/B56/B57</f>
        <v>25.9674603174603</v>
      </c>
      <c r="C59" s="2"/>
      <c r="D59" s="2"/>
      <c r="E59" s="2"/>
      <c r="F59" s="2"/>
      <c r="G59" s="2"/>
      <c r="H59" s="2"/>
    </row>
    <row r="60" spans="1:8">
      <c r="A60" s="3" t="s">
        <v>52</v>
      </c>
      <c r="B60" s="7">
        <f>B59/B6*B7*B58</f>
        <v>2.42109387557052</v>
      </c>
      <c r="C60" s="2"/>
      <c r="D60" s="2"/>
      <c r="E60" s="2"/>
      <c r="F60" s="2"/>
      <c r="G60" s="7">
        <f>B60</f>
        <v>2.42109387557052</v>
      </c>
      <c r="H60" s="2"/>
    </row>
    <row r="61" spans="1:8">
      <c r="A61" s="13" t="s">
        <v>53</v>
      </c>
      <c r="B61" s="14">
        <f>G72</f>
        <v>5.79754326984127</v>
      </c>
      <c r="C61" s="2"/>
      <c r="D61" s="2"/>
      <c r="E61" s="2"/>
      <c r="F61" s="2"/>
      <c r="G61" s="14">
        <f>B61</f>
        <v>5.79754326984127</v>
      </c>
      <c r="H61" s="2"/>
    </row>
    <row r="62" spans="1:8">
      <c r="A62" s="24" t="s">
        <v>54</v>
      </c>
      <c r="B62" s="2"/>
      <c r="C62" s="2"/>
      <c r="D62" s="2"/>
      <c r="E62" s="2"/>
      <c r="F62" s="2"/>
      <c r="G62" s="2">
        <v>2.4</v>
      </c>
      <c r="H62" s="2"/>
    </row>
    <row r="63" spans="1:8">
      <c r="A63" s="2" t="s">
        <v>55</v>
      </c>
      <c r="B63" s="2"/>
      <c r="C63" s="2"/>
      <c r="D63" s="2"/>
      <c r="E63" s="2"/>
      <c r="F63" s="2"/>
      <c r="G63" s="2">
        <v>210</v>
      </c>
      <c r="H63" s="2"/>
    </row>
    <row r="64" spans="1:8">
      <c r="A64" s="24" t="s">
        <v>56</v>
      </c>
      <c r="B64" s="2"/>
      <c r="C64" s="2"/>
      <c r="D64" s="2"/>
      <c r="E64" s="2"/>
      <c r="F64" s="2"/>
      <c r="G64" s="25">
        <f>(G62/G63)*1000</f>
        <v>11.4285714285714</v>
      </c>
      <c r="H64" s="2"/>
    </row>
    <row r="65" spans="1:8">
      <c r="A65" s="2" t="s">
        <v>108</v>
      </c>
      <c r="B65" s="2"/>
      <c r="C65" s="2"/>
      <c r="D65" s="2"/>
      <c r="E65" s="2"/>
      <c r="F65" s="2"/>
      <c r="G65" s="7">
        <f>G64/12/1000*35.16*G11</f>
        <v>0.502285714285714</v>
      </c>
      <c r="H65" s="2"/>
    </row>
    <row r="66" spans="1:8">
      <c r="A66" s="2" t="s">
        <v>58</v>
      </c>
      <c r="B66" s="2"/>
      <c r="C66" s="2"/>
      <c r="D66" s="2"/>
      <c r="E66" s="2"/>
      <c r="F66" s="2"/>
      <c r="G66" s="7">
        <f>2*11/12/1000*35.16</f>
        <v>0.06446</v>
      </c>
      <c r="H66" s="2"/>
    </row>
    <row r="67" spans="1:8">
      <c r="A67" s="2" t="s">
        <v>59</v>
      </c>
      <c r="B67" s="2"/>
      <c r="C67" s="2"/>
      <c r="D67" s="2"/>
      <c r="E67" s="2"/>
      <c r="F67" s="2"/>
      <c r="G67" s="7">
        <f>75/1000*35.16</f>
        <v>2.637</v>
      </c>
      <c r="H67" s="2"/>
    </row>
    <row r="68" spans="1:8">
      <c r="A68" s="24" t="s">
        <v>60</v>
      </c>
      <c r="B68" s="2"/>
      <c r="C68" s="2"/>
      <c r="D68" s="2"/>
      <c r="E68" s="2"/>
      <c r="F68" s="2"/>
      <c r="G68" s="25">
        <f>2.2/210*1000</f>
        <v>10.4761904761905</v>
      </c>
      <c r="H68" s="2"/>
    </row>
    <row r="69" spans="1:8">
      <c r="A69" s="24" t="s">
        <v>109</v>
      </c>
      <c r="B69" s="2"/>
      <c r="C69" s="2"/>
      <c r="D69" s="2"/>
      <c r="E69" s="2"/>
      <c r="F69" s="2"/>
      <c r="G69" s="26">
        <f>10/12/1000*28.21*G11</f>
        <v>0.352625</v>
      </c>
      <c r="H69" s="27"/>
    </row>
    <row r="70" spans="1:8">
      <c r="A70" s="2" t="s">
        <v>62</v>
      </c>
      <c r="B70" s="2"/>
      <c r="C70" s="2"/>
      <c r="D70" s="2"/>
      <c r="E70" s="2"/>
      <c r="F70" s="2"/>
      <c r="G70" s="26">
        <f>2*G68/12/1000*28.21</f>
        <v>0.0492555555555556</v>
      </c>
      <c r="H70" s="27"/>
    </row>
    <row r="71" spans="1:8">
      <c r="A71" s="24"/>
      <c r="B71" s="2"/>
      <c r="C71" s="27"/>
      <c r="D71" s="27"/>
      <c r="E71" s="27"/>
      <c r="F71" s="27"/>
      <c r="G71" s="26">
        <f>(0.0009+0.0018+0.075)*28.21</f>
        <v>2.191917</v>
      </c>
      <c r="H71" s="27"/>
    </row>
    <row r="72" spans="1:8">
      <c r="A72" s="24"/>
      <c r="B72" s="2"/>
      <c r="C72" s="27"/>
      <c r="D72" s="27"/>
      <c r="E72" s="27"/>
      <c r="F72" s="27"/>
      <c r="G72" s="28">
        <f>G65+G66+G67+G69+G70+G71</f>
        <v>5.79754326984127</v>
      </c>
      <c r="H72" s="27"/>
    </row>
    <row r="73" spans="1:8">
      <c r="A73" s="29" t="s">
        <v>63</v>
      </c>
      <c r="B73" s="28">
        <f>G77</f>
        <v>4.08829090155524</v>
      </c>
      <c r="C73" s="27"/>
      <c r="D73" s="27"/>
      <c r="E73" s="27"/>
      <c r="F73" s="27"/>
      <c r="G73" s="27">
        <v>924.8</v>
      </c>
      <c r="H73" s="27"/>
    </row>
    <row r="74" spans="1:8">
      <c r="A74" s="2" t="s">
        <v>64</v>
      </c>
      <c r="B74" s="2"/>
      <c r="C74" s="27"/>
      <c r="D74" s="27"/>
      <c r="E74" s="27"/>
      <c r="F74" s="27"/>
      <c r="G74" s="27">
        <f>G73/8</f>
        <v>115.6</v>
      </c>
      <c r="H74" s="27"/>
    </row>
    <row r="75" spans="1:8">
      <c r="A75" s="2" t="s">
        <v>65</v>
      </c>
      <c r="B75" s="2"/>
      <c r="C75" s="27"/>
      <c r="D75" s="27"/>
      <c r="E75" s="27"/>
      <c r="F75" s="27"/>
      <c r="G75" s="30">
        <f>G74/G6*G7/30/24*1</f>
        <v>0.00204501458197496</v>
      </c>
      <c r="H75" s="27"/>
    </row>
    <row r="76" spans="1:8">
      <c r="A76" s="2"/>
      <c r="B76" s="2"/>
      <c r="C76" s="27"/>
      <c r="D76" s="27"/>
      <c r="E76" s="27"/>
      <c r="F76" s="27"/>
      <c r="G76" s="27">
        <v>1999.15</v>
      </c>
      <c r="H76" s="27"/>
    </row>
    <row r="77" spans="1:8">
      <c r="A77" s="31"/>
      <c r="B77" s="27"/>
      <c r="C77" s="27"/>
      <c r="D77" s="27"/>
      <c r="E77" s="27"/>
      <c r="F77" s="27"/>
      <c r="G77" s="28">
        <f>G75*G76</f>
        <v>4.08829090155524</v>
      </c>
      <c r="H77" s="27"/>
    </row>
    <row r="78" spans="1:8">
      <c r="A78" s="13" t="s">
        <v>67</v>
      </c>
      <c r="B78" s="24">
        <f>G83+G88</f>
        <v>1.53333333333333</v>
      </c>
      <c r="C78" s="27"/>
      <c r="D78" s="27"/>
      <c r="E78" s="27"/>
      <c r="F78" s="27"/>
      <c r="G78" s="27">
        <f>G83+G88</f>
        <v>1.53333333333333</v>
      </c>
      <c r="H78" s="27"/>
    </row>
    <row r="79" spans="1:8">
      <c r="A79" s="27" t="s">
        <v>68</v>
      </c>
      <c r="B79" s="27"/>
      <c r="C79" s="27"/>
      <c r="D79" s="27"/>
      <c r="E79" s="27"/>
      <c r="F79" s="27"/>
      <c r="G79" s="27">
        <v>1.3</v>
      </c>
      <c r="H79" s="27"/>
    </row>
    <row r="80" spans="1:8">
      <c r="A80" s="27" t="s">
        <v>69</v>
      </c>
      <c r="B80" s="27"/>
      <c r="C80" s="27"/>
      <c r="D80" s="27"/>
      <c r="E80" s="27"/>
      <c r="F80" s="27"/>
      <c r="G80" s="27">
        <v>1248</v>
      </c>
      <c r="H80" s="27"/>
    </row>
    <row r="81" spans="1:8">
      <c r="A81" s="27" t="s">
        <v>70</v>
      </c>
      <c r="B81" s="27"/>
      <c r="C81" s="27"/>
      <c r="D81" s="27"/>
      <c r="E81" s="27"/>
      <c r="F81" s="27"/>
      <c r="G81" s="27">
        <v>8</v>
      </c>
      <c r="H81" s="27"/>
    </row>
    <row r="82" spans="1:8">
      <c r="A82" s="27" t="s">
        <v>71</v>
      </c>
      <c r="B82" s="27"/>
      <c r="C82" s="27"/>
      <c r="D82" s="27"/>
      <c r="E82" s="27"/>
      <c r="F82" s="27"/>
      <c r="G82" s="27">
        <f>G80/8</f>
        <v>156</v>
      </c>
      <c r="H82" s="27"/>
    </row>
    <row r="83" spans="1:8">
      <c r="A83" s="27" t="s">
        <v>110</v>
      </c>
      <c r="B83" s="27"/>
      <c r="C83" s="27"/>
      <c r="D83" s="27"/>
      <c r="E83" s="27"/>
      <c r="F83" s="27"/>
      <c r="G83" s="27">
        <f>G82/G9/G11</f>
        <v>0.866666666666667</v>
      </c>
      <c r="H83" s="27"/>
    </row>
    <row r="84" spans="1:8">
      <c r="A84" s="27" t="s">
        <v>73</v>
      </c>
      <c r="B84" s="27"/>
      <c r="C84" s="27"/>
      <c r="D84" s="27"/>
      <c r="E84" s="27"/>
      <c r="F84" s="27"/>
      <c r="G84" s="27">
        <v>1.04</v>
      </c>
      <c r="H84" s="27"/>
    </row>
    <row r="85" spans="1:8">
      <c r="A85" s="27" t="s">
        <v>74</v>
      </c>
      <c r="B85" s="27"/>
      <c r="C85" s="27"/>
      <c r="D85" s="27"/>
      <c r="E85" s="27"/>
      <c r="F85" s="27"/>
      <c r="G85" s="27">
        <v>960</v>
      </c>
      <c r="H85" s="27"/>
    </row>
    <row r="86" spans="1:8">
      <c r="A86" s="27" t="s">
        <v>70</v>
      </c>
      <c r="B86" s="27"/>
      <c r="C86" s="27"/>
      <c r="D86" s="27"/>
      <c r="E86" s="27"/>
      <c r="F86" s="27"/>
      <c r="G86" s="27">
        <v>8</v>
      </c>
      <c r="H86" s="27"/>
    </row>
    <row r="87" spans="1:8">
      <c r="A87" s="27" t="s">
        <v>75</v>
      </c>
      <c r="B87" s="27"/>
      <c r="C87" s="27"/>
      <c r="D87" s="27"/>
      <c r="E87" s="27"/>
      <c r="F87" s="27"/>
      <c r="G87" s="27">
        <f>G85/G86</f>
        <v>120</v>
      </c>
      <c r="H87" s="27"/>
    </row>
    <row r="88" spans="1:8">
      <c r="A88" s="27" t="s">
        <v>111</v>
      </c>
      <c r="B88" s="27"/>
      <c r="C88" s="27"/>
      <c r="D88" s="27"/>
      <c r="E88" s="27"/>
      <c r="F88" s="27"/>
      <c r="G88" s="27">
        <f>G87/G9/G11</f>
        <v>0.666666666666667</v>
      </c>
      <c r="H88" s="27"/>
    </row>
    <row r="89" spans="1:8">
      <c r="A89" s="27" t="s">
        <v>77</v>
      </c>
      <c r="B89" s="32"/>
      <c r="C89" s="2" t="s">
        <v>112</v>
      </c>
      <c r="D89" s="2"/>
      <c r="E89" s="2"/>
      <c r="F89" s="2"/>
      <c r="G89" s="2">
        <f>G83+G88</f>
        <v>1.53333333333333</v>
      </c>
      <c r="H89" s="2"/>
    </row>
    <row r="90" spans="1:8">
      <c r="A90" s="33" t="s">
        <v>79</v>
      </c>
      <c r="B90" s="33"/>
      <c r="C90" s="2"/>
      <c r="D90" s="2"/>
      <c r="E90" s="2"/>
      <c r="F90" s="2"/>
      <c r="G90" s="2"/>
      <c r="H90" s="2"/>
    </row>
    <row r="91" spans="1:8">
      <c r="A91" s="34" t="s">
        <v>80</v>
      </c>
      <c r="B91" s="35"/>
      <c r="C91" s="2"/>
      <c r="D91" s="2"/>
      <c r="E91" s="2"/>
      <c r="F91" s="2"/>
      <c r="G91" s="2"/>
      <c r="H91" s="2"/>
    </row>
    <row r="92" spans="1:8">
      <c r="A92" s="36" t="s">
        <v>81</v>
      </c>
      <c r="B92" s="36"/>
      <c r="C92" s="37"/>
      <c r="D92" s="37"/>
      <c r="E92" s="37"/>
      <c r="F92" s="37"/>
      <c r="G92" s="37"/>
      <c r="H92" s="2"/>
    </row>
    <row r="93" ht="28.5" spans="1:8">
      <c r="A93" s="36" t="s">
        <v>82</v>
      </c>
      <c r="B93" s="36"/>
      <c r="C93" s="37"/>
      <c r="D93" s="37"/>
      <c r="E93" s="37"/>
      <c r="F93" s="37"/>
      <c r="G93" s="38">
        <f>G16*G11</f>
        <v>96.6845911111111</v>
      </c>
      <c r="H93" s="2"/>
    </row>
    <row r="94" spans="1:9">
      <c r="A94" s="36" t="s">
        <v>83</v>
      </c>
      <c r="B94" s="36"/>
      <c r="C94" s="37"/>
      <c r="D94" s="37"/>
      <c r="E94" s="37"/>
      <c r="F94" s="37"/>
      <c r="G94" s="39">
        <f>G25*G11</f>
        <v>514.164351851852</v>
      </c>
      <c r="H94" s="19"/>
      <c r="I94" s="44"/>
    </row>
    <row r="95" ht="42.75" spans="1:8">
      <c r="A95" s="36" t="s">
        <v>84</v>
      </c>
      <c r="B95" s="36"/>
      <c r="C95" s="37"/>
      <c r="D95" s="37"/>
      <c r="E95" s="37"/>
      <c r="F95" s="38"/>
      <c r="G95" s="37">
        <v>0</v>
      </c>
      <c r="H95" s="2"/>
    </row>
    <row r="96" ht="28.5" spans="1:8">
      <c r="A96" s="36" t="s">
        <v>85</v>
      </c>
      <c r="B96" s="36"/>
      <c r="C96" s="37"/>
      <c r="D96" s="37"/>
      <c r="E96" s="37"/>
      <c r="F96" s="37"/>
      <c r="G96" s="38">
        <f>G42*G11</f>
        <v>139.401828046967</v>
      </c>
      <c r="H96" s="2"/>
    </row>
    <row r="97" spans="1:8">
      <c r="A97" s="36" t="s">
        <v>86</v>
      </c>
      <c r="B97" s="36"/>
      <c r="C97" s="37"/>
      <c r="D97" s="37"/>
      <c r="E97" s="37"/>
      <c r="F97" s="37"/>
      <c r="G97" s="38">
        <f>G96+G95+G94+G93</f>
        <v>750.25077100993</v>
      </c>
      <c r="H97" s="2"/>
    </row>
    <row r="98" spans="1:8">
      <c r="A98" s="36" t="s">
        <v>87</v>
      </c>
      <c r="B98" s="40"/>
      <c r="C98" s="37"/>
      <c r="D98" s="37"/>
      <c r="E98" s="37"/>
      <c r="F98" s="37"/>
      <c r="G98" s="38">
        <f>G97/G11</f>
        <v>50.0167180673287</v>
      </c>
      <c r="H98" s="2"/>
    </row>
    <row r="99" ht="15.75" spans="1:8">
      <c r="A99" s="41" t="s">
        <v>88</v>
      </c>
      <c r="B99" s="42"/>
      <c r="C99" s="37"/>
      <c r="D99" s="37"/>
      <c r="E99" s="37"/>
      <c r="F99" s="37"/>
      <c r="G99" s="38">
        <f>G98*G9</f>
        <v>600.200616807944</v>
      </c>
      <c r="H99" s="24"/>
    </row>
    <row r="100" spans="7:7">
      <c r="G100" s="44"/>
    </row>
    <row r="103" spans="9:9">
      <c r="I103" s="46"/>
    </row>
  </sheetData>
  <mergeCells count="1">
    <mergeCell ref="A36:B36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01"/>
  <sheetViews>
    <sheetView workbookViewId="0">
      <pane xSplit="11" ySplit="21" topLeftCell="L34" activePane="bottomRight" state="frozen"/>
      <selection/>
      <selection pane="topRight"/>
      <selection pane="bottomLeft"/>
      <selection pane="bottomRight" activeCell="N99" sqref="N99"/>
    </sheetView>
  </sheetViews>
  <sheetFormatPr defaultColWidth="9" defaultRowHeight="15"/>
  <cols>
    <col min="1" max="1" width="46.1428571428571" customWidth="1"/>
  </cols>
  <sheetData>
    <row r="3" spans="1:8">
      <c r="A3" s="1" t="s">
        <v>0</v>
      </c>
      <c r="B3" s="2"/>
      <c r="C3" s="2"/>
      <c r="D3" s="2"/>
      <c r="E3" s="2"/>
      <c r="F3" s="2"/>
      <c r="G3" s="2"/>
      <c r="H3" s="2"/>
    </row>
    <row r="4" spans="1:8">
      <c r="A4" s="3" t="s">
        <v>113</v>
      </c>
      <c r="B4" s="2"/>
      <c r="C4" s="2"/>
      <c r="D4" s="2"/>
      <c r="E4" s="2"/>
      <c r="F4" s="2"/>
      <c r="G4" s="2"/>
      <c r="H4" s="2"/>
    </row>
    <row r="5" spans="1:8">
      <c r="A5" s="3" t="s">
        <v>114</v>
      </c>
      <c r="B5" s="2"/>
      <c r="C5" s="2"/>
      <c r="D5" s="2"/>
      <c r="E5" s="2"/>
      <c r="F5" s="2"/>
      <c r="G5" s="2"/>
      <c r="H5" s="2"/>
    </row>
    <row r="6" spans="1:8">
      <c r="A6" s="3" t="s">
        <v>3</v>
      </c>
      <c r="B6" s="2">
        <v>4396.6</v>
      </c>
      <c r="C6" s="2"/>
      <c r="D6" s="2"/>
      <c r="E6" s="2"/>
      <c r="F6" s="2"/>
      <c r="G6" s="2">
        <f>B6</f>
        <v>4396.6</v>
      </c>
      <c r="H6" s="2"/>
    </row>
    <row r="7" spans="1:8">
      <c r="A7" s="4" t="s">
        <v>4</v>
      </c>
      <c r="B7" s="2">
        <v>56</v>
      </c>
      <c r="C7" s="2"/>
      <c r="D7" s="2"/>
      <c r="E7" s="2"/>
      <c r="F7" s="2"/>
      <c r="G7" s="2">
        <f t="shared" ref="G7:G17" si="0">B7</f>
        <v>56</v>
      </c>
      <c r="H7" s="2"/>
    </row>
    <row r="8" spans="1:8">
      <c r="A8" s="4" t="s">
        <v>5</v>
      </c>
      <c r="B8" s="2">
        <v>1</v>
      </c>
      <c r="C8" s="2"/>
      <c r="D8" s="2"/>
      <c r="E8" s="2"/>
      <c r="F8" s="2"/>
      <c r="G8" s="2">
        <v>1</v>
      </c>
      <c r="H8" s="2"/>
    </row>
    <row r="9" spans="1:8">
      <c r="A9" s="4" t="s">
        <v>6</v>
      </c>
      <c r="B9" s="2">
        <f>B8*4</f>
        <v>4</v>
      </c>
      <c r="C9" s="2"/>
      <c r="D9" s="2"/>
      <c r="E9" s="2"/>
      <c r="F9" s="2"/>
      <c r="G9" s="2">
        <f t="shared" si="0"/>
        <v>4</v>
      </c>
      <c r="H9" s="2"/>
    </row>
    <row r="10" spans="1:8">
      <c r="A10" s="4" t="s">
        <v>7</v>
      </c>
      <c r="B10" s="2">
        <v>12</v>
      </c>
      <c r="C10" s="2"/>
      <c r="D10" s="2"/>
      <c r="E10" s="2"/>
      <c r="F10" s="2"/>
      <c r="G10" s="2">
        <f t="shared" si="0"/>
        <v>12</v>
      </c>
      <c r="H10" s="2"/>
    </row>
    <row r="11" spans="1:8">
      <c r="A11" s="3" t="s">
        <v>8</v>
      </c>
      <c r="B11" s="2">
        <v>9</v>
      </c>
      <c r="C11" s="2"/>
      <c r="D11" s="2"/>
      <c r="E11" s="2"/>
      <c r="F11" s="2"/>
      <c r="G11" s="2">
        <f t="shared" si="0"/>
        <v>9</v>
      </c>
      <c r="H11" s="2"/>
    </row>
    <row r="12" spans="1:8">
      <c r="A12" s="4" t="s">
        <v>9</v>
      </c>
      <c r="B12">
        <f>B13+B14+B16+B15</f>
        <v>150720</v>
      </c>
      <c r="C12" s="2"/>
      <c r="D12" s="2"/>
      <c r="E12" s="2"/>
      <c r="F12" s="2"/>
      <c r="G12" s="2">
        <f t="shared" si="0"/>
        <v>150720</v>
      </c>
      <c r="H12" s="2"/>
    </row>
    <row r="13" spans="1:8">
      <c r="A13" s="3" t="s">
        <v>10</v>
      </c>
      <c r="B13">
        <v>20095</v>
      </c>
      <c r="C13" s="2"/>
      <c r="D13" s="2"/>
      <c r="E13" s="2"/>
      <c r="F13" s="2"/>
      <c r="G13" s="2">
        <f t="shared" si="0"/>
        <v>20095</v>
      </c>
      <c r="H13" s="2"/>
    </row>
    <row r="14" spans="1:8">
      <c r="A14" s="3" t="s">
        <v>11</v>
      </c>
      <c r="B14">
        <v>95500</v>
      </c>
      <c r="C14" s="2"/>
      <c r="D14" s="2"/>
      <c r="E14" s="2"/>
      <c r="F14" s="2"/>
      <c r="G14" s="2">
        <f t="shared" si="0"/>
        <v>95500</v>
      </c>
      <c r="H14" s="2"/>
    </row>
    <row r="15" spans="1:8">
      <c r="A15" s="3" t="s">
        <v>12</v>
      </c>
      <c r="B15">
        <v>24775</v>
      </c>
      <c r="C15" s="2"/>
      <c r="D15" s="2"/>
      <c r="E15" s="2"/>
      <c r="F15" s="2"/>
      <c r="G15" s="2">
        <f t="shared" si="0"/>
        <v>24775</v>
      </c>
      <c r="H15" s="2"/>
    </row>
    <row r="16" spans="1:8">
      <c r="A16" s="3" t="s">
        <v>13</v>
      </c>
      <c r="B16">
        <v>10350</v>
      </c>
      <c r="C16" s="2"/>
      <c r="D16" s="2"/>
      <c r="E16" s="2"/>
      <c r="F16" s="2"/>
      <c r="G16" s="2">
        <f t="shared" si="0"/>
        <v>10350</v>
      </c>
      <c r="H16" s="2"/>
    </row>
    <row r="17" spans="1:8">
      <c r="A17" s="5" t="s">
        <v>14</v>
      </c>
      <c r="B17" s="6">
        <f>B24</f>
        <v>10.742732345679</v>
      </c>
      <c r="C17" s="2"/>
      <c r="D17" s="2"/>
      <c r="E17" s="2"/>
      <c r="F17" s="2"/>
      <c r="G17" s="7">
        <f t="shared" si="0"/>
        <v>10.742732345679</v>
      </c>
      <c r="H17" s="2"/>
    </row>
    <row r="18" spans="1:8">
      <c r="A18" s="3" t="s">
        <v>15</v>
      </c>
      <c r="B18" s="8">
        <v>14232</v>
      </c>
      <c r="C18" s="2"/>
      <c r="D18" s="2"/>
      <c r="E18" s="2"/>
      <c r="F18" s="2"/>
      <c r="G18" s="2"/>
      <c r="H18" s="2"/>
    </row>
    <row r="19" spans="1:8">
      <c r="A19" s="3" t="s">
        <v>16</v>
      </c>
      <c r="B19" s="7">
        <v>100</v>
      </c>
      <c r="C19" s="2"/>
      <c r="D19" s="2"/>
      <c r="E19" s="2"/>
      <c r="F19" s="2"/>
      <c r="G19" s="2"/>
      <c r="H19" s="2"/>
    </row>
    <row r="20" spans="1:8">
      <c r="A20" s="3" t="s">
        <v>17</v>
      </c>
      <c r="B20" s="8">
        <f>B18*12/100</f>
        <v>1707.84</v>
      </c>
      <c r="C20" s="2"/>
      <c r="D20" s="2"/>
      <c r="E20" s="2"/>
      <c r="F20" s="2"/>
      <c r="G20" s="2"/>
      <c r="H20" s="2"/>
    </row>
    <row r="21" spans="1:8">
      <c r="A21" s="3" t="s">
        <v>18</v>
      </c>
      <c r="B21" s="7">
        <v>0</v>
      </c>
      <c r="C21" s="2"/>
      <c r="D21" s="2"/>
      <c r="E21" s="2"/>
      <c r="F21" s="2"/>
      <c r="G21" s="2"/>
      <c r="H21" s="2"/>
    </row>
    <row r="22" spans="1:8">
      <c r="A22" s="3" t="s">
        <v>19</v>
      </c>
      <c r="B22" s="9">
        <f>(B18+B19+B20)*30.2%</f>
        <v>4844.03168</v>
      </c>
      <c r="C22" s="2"/>
      <c r="D22" s="2"/>
      <c r="E22" s="2"/>
      <c r="F22" s="2"/>
      <c r="G22" s="2"/>
      <c r="H22" s="2"/>
    </row>
    <row r="23" spans="1:8">
      <c r="A23" s="3" t="s">
        <v>20</v>
      </c>
      <c r="B23" s="10">
        <f>SUM(B18:B22)</f>
        <v>20883.87168</v>
      </c>
      <c r="C23" s="2"/>
      <c r="D23" s="2"/>
      <c r="E23" s="2"/>
      <c r="F23" s="2"/>
      <c r="G23" s="2"/>
      <c r="H23" s="2"/>
    </row>
    <row r="24" ht="30" spans="1:8">
      <c r="A24" s="11" t="s">
        <v>21</v>
      </c>
      <c r="B24" s="7">
        <f>B23/18/12*1/B11</f>
        <v>10.742732345679</v>
      </c>
      <c r="C24" s="2"/>
      <c r="D24" s="2"/>
      <c r="E24" s="2"/>
      <c r="F24" s="2"/>
      <c r="G24" s="2"/>
      <c r="H24" s="2"/>
    </row>
    <row r="25" spans="1:8">
      <c r="A25" s="3"/>
      <c r="B25" s="12"/>
      <c r="C25" s="2"/>
      <c r="D25" s="2"/>
      <c r="E25" s="2"/>
      <c r="F25" s="2"/>
      <c r="G25" s="2"/>
      <c r="H25" s="2"/>
    </row>
    <row r="26" spans="1:8">
      <c r="A26" s="5" t="s">
        <v>22</v>
      </c>
      <c r="B26" s="13"/>
      <c r="C26" s="13"/>
      <c r="D26" s="14">
        <f>B32</f>
        <v>116.296296296296</v>
      </c>
      <c r="E26" s="2"/>
      <c r="F26" s="2"/>
      <c r="G26" s="7">
        <f>D26</f>
        <v>116.296296296296</v>
      </c>
      <c r="H26" s="2"/>
    </row>
    <row r="27" spans="1:8">
      <c r="A27" s="15" t="s">
        <v>23</v>
      </c>
      <c r="B27" s="2">
        <f>B12</f>
        <v>150720</v>
      </c>
      <c r="C27" s="2"/>
      <c r="D27" s="2"/>
      <c r="E27" s="2"/>
      <c r="F27" s="2"/>
      <c r="G27" s="2"/>
      <c r="H27" s="2"/>
    </row>
    <row r="28" spans="1:8">
      <c r="A28" s="4" t="s">
        <v>24</v>
      </c>
      <c r="B28" s="2">
        <v>36</v>
      </c>
      <c r="C28" s="2"/>
      <c r="D28" s="2"/>
      <c r="E28" s="2"/>
      <c r="F28" s="2"/>
      <c r="G28" s="2"/>
      <c r="H28" s="2"/>
    </row>
    <row r="29" spans="1:8">
      <c r="A29" s="3"/>
      <c r="B29" s="2"/>
      <c r="C29" s="2"/>
      <c r="D29" s="2"/>
      <c r="E29" s="2"/>
      <c r="F29" s="2"/>
      <c r="G29" s="2"/>
      <c r="H29" s="2"/>
    </row>
    <row r="30" ht="30" spans="1:8">
      <c r="A30" s="4" t="s">
        <v>25</v>
      </c>
      <c r="B30" s="9">
        <f>B27/36</f>
        <v>4186.66666666667</v>
      </c>
      <c r="C30" s="2"/>
      <c r="D30" s="2"/>
      <c r="E30" s="2"/>
      <c r="F30" s="2"/>
      <c r="G30" s="2"/>
      <c r="H30" s="2"/>
    </row>
    <row r="31" spans="1:8">
      <c r="A31" s="3" t="s">
        <v>26</v>
      </c>
      <c r="B31" s="7">
        <f>B30/B9</f>
        <v>1046.66666666667</v>
      </c>
      <c r="C31" s="2"/>
      <c r="D31" s="2"/>
      <c r="E31" s="2"/>
      <c r="F31" s="2"/>
      <c r="G31" s="2"/>
      <c r="H31" s="2"/>
    </row>
    <row r="32" spans="1:8">
      <c r="A32" s="16" t="s">
        <v>27</v>
      </c>
      <c r="B32" s="17">
        <f>B31/B11</f>
        <v>116.296296296296</v>
      </c>
      <c r="C32" s="2"/>
      <c r="D32" s="2"/>
      <c r="E32" s="2"/>
      <c r="F32" s="2"/>
      <c r="G32" s="2"/>
      <c r="H32" s="2"/>
    </row>
    <row r="33" spans="1:8">
      <c r="A33" s="13" t="s">
        <v>28</v>
      </c>
      <c r="B33" s="18"/>
      <c r="C33" s="19"/>
      <c r="D33" s="19"/>
      <c r="E33" s="2"/>
      <c r="F33" s="2"/>
      <c r="G33" s="2"/>
      <c r="H33" s="2"/>
    </row>
    <row r="34" spans="1:8">
      <c r="A34" s="20" t="s">
        <v>29</v>
      </c>
      <c r="B34" s="3"/>
      <c r="C34" s="2"/>
      <c r="D34" s="2"/>
      <c r="E34" s="2"/>
      <c r="F34" s="2"/>
      <c r="G34" s="2"/>
      <c r="H34" s="2"/>
    </row>
    <row r="35" spans="1:8">
      <c r="A35" s="21" t="s">
        <v>30</v>
      </c>
      <c r="B35" s="3"/>
      <c r="C35" s="2"/>
      <c r="D35" s="2"/>
      <c r="E35" s="2"/>
      <c r="F35" s="2"/>
      <c r="G35" s="2"/>
      <c r="H35" s="2"/>
    </row>
    <row r="36" spans="1:8">
      <c r="A36" s="21" t="s">
        <v>31</v>
      </c>
      <c r="B36" s="3"/>
      <c r="C36" s="2"/>
      <c r="D36" s="2"/>
      <c r="E36" s="2"/>
      <c r="F36" s="2"/>
      <c r="G36" s="7">
        <f>B43</f>
        <v>20.5622070845836</v>
      </c>
      <c r="H36" s="2"/>
    </row>
    <row r="37" customHeight="1" spans="1:8">
      <c r="A37" s="22" t="s">
        <v>32</v>
      </c>
      <c r="B37" s="22"/>
      <c r="C37" s="2"/>
      <c r="D37" s="2"/>
      <c r="E37" s="2"/>
      <c r="F37" s="2"/>
      <c r="G37" s="2"/>
      <c r="H37" s="2"/>
    </row>
    <row r="38" spans="1:8">
      <c r="A38" s="21" t="s">
        <v>33</v>
      </c>
      <c r="B38" s="3"/>
      <c r="C38" s="2"/>
      <c r="D38" s="2"/>
      <c r="E38" s="2"/>
      <c r="F38" s="2"/>
      <c r="G38" s="7">
        <f>G17</f>
        <v>10.742732345679</v>
      </c>
      <c r="H38" s="2"/>
    </row>
    <row r="39" spans="1:8">
      <c r="A39" s="21" t="s">
        <v>34</v>
      </c>
      <c r="B39" s="3"/>
      <c r="C39" s="2"/>
      <c r="D39" s="2"/>
      <c r="E39" s="2"/>
      <c r="F39" s="2"/>
      <c r="G39" s="7">
        <f>(G35+G36+G37)/G38</f>
        <v>1.91405746908088</v>
      </c>
      <c r="H39" s="2"/>
    </row>
    <row r="40" spans="1:8">
      <c r="A40" s="21" t="s">
        <v>35</v>
      </c>
      <c r="B40" s="3"/>
      <c r="C40" s="2"/>
      <c r="D40" s="2"/>
      <c r="E40" s="2"/>
      <c r="F40" s="2"/>
      <c r="G40" s="7">
        <f>G38</f>
        <v>10.742732345679</v>
      </c>
      <c r="H40" s="2"/>
    </row>
    <row r="41" spans="1:8">
      <c r="A41" s="21" t="s">
        <v>36</v>
      </c>
      <c r="B41" s="3"/>
      <c r="C41" s="2"/>
      <c r="D41" s="2"/>
      <c r="E41" s="2"/>
      <c r="F41" s="2"/>
      <c r="G41" s="7">
        <f>G36</f>
        <v>20.5622070845836</v>
      </c>
      <c r="H41" s="2"/>
    </row>
    <row r="42" spans="1:8">
      <c r="A42" s="21"/>
      <c r="B42" s="3"/>
      <c r="C42" s="2"/>
      <c r="D42" s="2"/>
      <c r="E42" s="2"/>
      <c r="F42" s="2"/>
      <c r="G42" s="7"/>
      <c r="H42" s="2"/>
    </row>
    <row r="43" spans="1:8">
      <c r="A43" s="5" t="s">
        <v>37</v>
      </c>
      <c r="B43" s="14">
        <f>B45</f>
        <v>20.5622070845836</v>
      </c>
      <c r="C43" s="19"/>
      <c r="D43" s="2"/>
      <c r="E43" s="2"/>
      <c r="F43" s="2"/>
      <c r="G43" s="7">
        <f>B43</f>
        <v>20.5622070845836</v>
      </c>
      <c r="H43" s="2"/>
    </row>
    <row r="44" spans="1:8">
      <c r="A44" s="23"/>
      <c r="B44" s="20"/>
      <c r="C44" s="20"/>
      <c r="D44" s="2"/>
      <c r="E44" s="2"/>
      <c r="F44" s="2"/>
      <c r="G44" s="2"/>
      <c r="H44" s="2"/>
    </row>
    <row r="45" spans="1:8">
      <c r="A45" s="3" t="s">
        <v>38</v>
      </c>
      <c r="B45" s="7">
        <f>B54+B55+B79</f>
        <v>20.5622070845836</v>
      </c>
      <c r="C45" s="2"/>
      <c r="D45" s="2"/>
      <c r="E45" s="2"/>
      <c r="F45" s="2"/>
      <c r="G45" s="2"/>
      <c r="H45" s="2"/>
    </row>
    <row r="46" spans="1:8">
      <c r="A46" s="3" t="s">
        <v>39</v>
      </c>
      <c r="B46" s="7"/>
      <c r="C46" s="2"/>
      <c r="D46" s="2"/>
      <c r="E46" s="2"/>
      <c r="F46" s="2"/>
      <c r="G46" s="2"/>
      <c r="H46" s="2"/>
    </row>
    <row r="47" spans="1:8">
      <c r="A47" s="3" t="s">
        <v>15</v>
      </c>
      <c r="B47" s="2">
        <v>12792</v>
      </c>
      <c r="C47" s="2"/>
      <c r="D47" s="2"/>
      <c r="E47" s="2"/>
      <c r="F47" s="2"/>
      <c r="G47" s="2"/>
      <c r="H47" s="2"/>
    </row>
    <row r="48" spans="1:8">
      <c r="A48" s="3" t="s">
        <v>40</v>
      </c>
      <c r="B48" s="2">
        <v>40</v>
      </c>
      <c r="C48" s="2"/>
      <c r="D48" s="2"/>
      <c r="E48" s="2"/>
      <c r="F48" s="2"/>
      <c r="G48" s="2"/>
      <c r="H48" s="2"/>
    </row>
    <row r="49" spans="1:8">
      <c r="A49" s="3" t="s">
        <v>41</v>
      </c>
      <c r="B49" s="2">
        <v>4</v>
      </c>
      <c r="C49" s="2"/>
      <c r="D49" s="2"/>
      <c r="E49" s="2"/>
      <c r="F49" s="2"/>
      <c r="G49" s="2"/>
      <c r="H49" s="2"/>
    </row>
    <row r="50" spans="1:8">
      <c r="A50" s="3" t="s">
        <v>42</v>
      </c>
      <c r="B50" s="2">
        <v>1</v>
      </c>
      <c r="C50" s="2"/>
      <c r="D50" s="2"/>
      <c r="E50" s="2"/>
      <c r="F50" s="2"/>
      <c r="G50" s="2"/>
      <c r="H50" s="2"/>
    </row>
    <row r="51" spans="1:8">
      <c r="A51" s="3" t="s">
        <v>43</v>
      </c>
      <c r="B51" s="2">
        <f>B11</f>
        <v>9</v>
      </c>
      <c r="C51" s="2"/>
      <c r="D51" s="2"/>
      <c r="E51" s="2"/>
      <c r="F51" s="2"/>
      <c r="G51" s="2"/>
      <c r="H51" s="2"/>
    </row>
    <row r="52" spans="1:8">
      <c r="A52" s="3" t="s">
        <v>44</v>
      </c>
      <c r="B52" s="7">
        <f>B47/B48/B49/B50/B51</f>
        <v>8.88333333333333</v>
      </c>
      <c r="C52" s="2"/>
      <c r="D52" s="2"/>
      <c r="E52" s="2"/>
      <c r="F52" s="2"/>
      <c r="G52" s="2"/>
      <c r="H52" s="2"/>
    </row>
    <row r="53" spans="1:8">
      <c r="A53" s="3" t="s">
        <v>45</v>
      </c>
      <c r="B53" s="7">
        <f>B52*30.2/100</f>
        <v>2.68276666666667</v>
      </c>
      <c r="C53" s="2"/>
      <c r="D53" s="2"/>
      <c r="E53" s="2"/>
      <c r="F53" s="2"/>
      <c r="G53" s="2"/>
      <c r="H53" s="2"/>
    </row>
    <row r="54" spans="1:8">
      <c r="A54" s="3" t="s">
        <v>20</v>
      </c>
      <c r="B54" s="7">
        <f>B52+B53</f>
        <v>11.5661</v>
      </c>
      <c r="C54" s="2"/>
      <c r="D54" s="2"/>
      <c r="E54" s="2"/>
      <c r="F54" s="2"/>
      <c r="G54" s="2"/>
      <c r="H54" s="2"/>
    </row>
    <row r="55" spans="1:8">
      <c r="A55" s="13" t="s">
        <v>46</v>
      </c>
      <c r="B55" s="14">
        <f>(B61+B62+B74)/B11</f>
        <v>1.32944041791697</v>
      </c>
      <c r="C55" s="19"/>
      <c r="D55" s="19"/>
      <c r="E55" s="2"/>
      <c r="F55" s="2"/>
      <c r="G55" s="7">
        <f>B55</f>
        <v>1.32944041791697</v>
      </c>
      <c r="H55" s="2"/>
    </row>
    <row r="56" spans="1:8">
      <c r="A56" s="3" t="s">
        <v>47</v>
      </c>
      <c r="B56" s="2">
        <v>65438</v>
      </c>
      <c r="C56" s="2"/>
      <c r="D56" s="2"/>
      <c r="E56" s="2"/>
      <c r="F56" s="2"/>
      <c r="G56" s="2"/>
      <c r="H56" s="2"/>
    </row>
    <row r="57" spans="1:8">
      <c r="A57" s="15" t="s">
        <v>48</v>
      </c>
      <c r="B57" s="2">
        <v>210</v>
      </c>
      <c r="C57" s="2"/>
      <c r="D57" s="2"/>
      <c r="E57" s="2"/>
      <c r="F57" s="2"/>
      <c r="G57" s="2"/>
      <c r="H57" s="2"/>
    </row>
    <row r="58" spans="1:8">
      <c r="A58" s="3" t="s">
        <v>49</v>
      </c>
      <c r="B58" s="2">
        <v>12</v>
      </c>
      <c r="C58" s="2"/>
      <c r="D58" s="2"/>
      <c r="E58" s="2"/>
      <c r="F58" s="2"/>
      <c r="G58" s="2"/>
      <c r="H58" s="2"/>
    </row>
    <row r="59" spans="1:8">
      <c r="A59" s="3" t="s">
        <v>50</v>
      </c>
      <c r="B59" s="2">
        <v>7.32</v>
      </c>
      <c r="C59" s="2"/>
      <c r="D59" s="2"/>
      <c r="E59" s="2"/>
      <c r="F59" s="2"/>
      <c r="G59" s="2"/>
      <c r="H59" s="2"/>
    </row>
    <row r="60" spans="1:8">
      <c r="A60" s="3" t="s">
        <v>51</v>
      </c>
      <c r="B60" s="9">
        <f>B56/B57/B58</f>
        <v>25.9674603174603</v>
      </c>
      <c r="C60" s="2"/>
      <c r="D60" s="2"/>
      <c r="E60" s="2"/>
      <c r="F60" s="2"/>
      <c r="G60" s="2"/>
      <c r="H60" s="2"/>
    </row>
    <row r="61" spans="1:8">
      <c r="A61" s="3" t="s">
        <v>52</v>
      </c>
      <c r="B61" s="7">
        <f>B60/B6*B7*B59</f>
        <v>2.42109387557052</v>
      </c>
      <c r="C61" s="2"/>
      <c r="D61" s="2"/>
      <c r="E61" s="2"/>
      <c r="F61" s="2"/>
      <c r="G61" s="7">
        <f>B61</f>
        <v>2.42109387557052</v>
      </c>
      <c r="H61" s="2"/>
    </row>
    <row r="62" spans="1:8">
      <c r="A62" s="13" t="s">
        <v>53</v>
      </c>
      <c r="B62" s="14">
        <f>G73</f>
        <v>5.45557898412698</v>
      </c>
      <c r="C62" s="2"/>
      <c r="D62" s="2"/>
      <c r="E62" s="2"/>
      <c r="F62" s="2"/>
      <c r="G62" s="14">
        <f>B62</f>
        <v>5.45557898412698</v>
      </c>
      <c r="H62" s="2"/>
    </row>
    <row r="63" spans="1:8">
      <c r="A63" s="24" t="s">
        <v>54</v>
      </c>
      <c r="B63" s="2"/>
      <c r="C63" s="2"/>
      <c r="D63" s="2"/>
      <c r="E63" s="2"/>
      <c r="F63" s="2"/>
      <c r="G63" s="2">
        <v>2.4</v>
      </c>
      <c r="H63" s="2"/>
    </row>
    <row r="64" spans="1:8">
      <c r="A64" s="2" t="s">
        <v>55</v>
      </c>
      <c r="B64" s="2"/>
      <c r="C64" s="2"/>
      <c r="D64" s="2"/>
      <c r="E64" s="2"/>
      <c r="F64" s="2"/>
      <c r="G64" s="2">
        <v>210</v>
      </c>
      <c r="H64" s="2"/>
    </row>
    <row r="65" spans="1:8">
      <c r="A65" s="24" t="s">
        <v>56</v>
      </c>
      <c r="B65" s="2"/>
      <c r="C65" s="2"/>
      <c r="D65" s="2"/>
      <c r="E65" s="2"/>
      <c r="F65" s="2"/>
      <c r="G65" s="25">
        <f>(G63/G64)*1000</f>
        <v>11.4285714285714</v>
      </c>
      <c r="H65" s="2"/>
    </row>
    <row r="66" spans="1:8">
      <c r="A66" s="2" t="s">
        <v>57</v>
      </c>
      <c r="B66" s="2"/>
      <c r="C66" s="2"/>
      <c r="D66" s="2"/>
      <c r="E66" s="2"/>
      <c r="F66" s="2"/>
      <c r="G66" s="7">
        <f>G65/12/1000*35.16*G11</f>
        <v>0.301371428571429</v>
      </c>
      <c r="H66" s="2"/>
    </row>
    <row r="67" spans="1:8">
      <c r="A67" s="2" t="s">
        <v>58</v>
      </c>
      <c r="B67" s="2"/>
      <c r="C67" s="2"/>
      <c r="D67" s="2"/>
      <c r="E67" s="2"/>
      <c r="F67" s="2"/>
      <c r="G67" s="7">
        <f>2*11/12/1000*35.16</f>
        <v>0.06446</v>
      </c>
      <c r="H67" s="2"/>
    </row>
    <row r="68" spans="1:8">
      <c r="A68" s="2" t="s">
        <v>59</v>
      </c>
      <c r="B68" s="2"/>
      <c r="C68" s="2"/>
      <c r="D68" s="2"/>
      <c r="E68" s="2"/>
      <c r="F68" s="2"/>
      <c r="G68" s="7">
        <f>75/1000*35.16</f>
        <v>2.637</v>
      </c>
      <c r="H68" s="2"/>
    </row>
    <row r="69" spans="1:8">
      <c r="A69" s="24" t="s">
        <v>60</v>
      </c>
      <c r="B69" s="2"/>
      <c r="C69" s="2"/>
      <c r="D69" s="2"/>
      <c r="E69" s="2"/>
      <c r="F69" s="2"/>
      <c r="G69" s="25">
        <f>2.2/210*1000</f>
        <v>10.4761904761905</v>
      </c>
      <c r="H69" s="2"/>
    </row>
    <row r="70" spans="1:8">
      <c r="A70" s="24" t="s">
        <v>61</v>
      </c>
      <c r="B70" s="2"/>
      <c r="C70" s="2"/>
      <c r="D70" s="2"/>
      <c r="E70" s="2"/>
      <c r="F70" s="2"/>
      <c r="G70" s="26">
        <f>10/12/1000*28.21*G11</f>
        <v>0.211575</v>
      </c>
      <c r="H70" s="27"/>
    </row>
    <row r="71" spans="1:8">
      <c r="A71" s="2" t="s">
        <v>62</v>
      </c>
      <c r="B71" s="2"/>
      <c r="C71" s="2"/>
      <c r="D71" s="2"/>
      <c r="E71" s="2"/>
      <c r="F71" s="2"/>
      <c r="G71" s="26">
        <f>2*G69/12/1000*28.21</f>
        <v>0.0492555555555556</v>
      </c>
      <c r="H71" s="27"/>
    </row>
    <row r="72" spans="1:8">
      <c r="A72" s="24"/>
      <c r="B72" s="2"/>
      <c r="C72" s="27"/>
      <c r="D72" s="27"/>
      <c r="E72" s="27"/>
      <c r="F72" s="27"/>
      <c r="G72" s="26">
        <f>(0.0009+0.0018+0.075)*28.21</f>
        <v>2.191917</v>
      </c>
      <c r="H72" s="27"/>
    </row>
    <row r="73" spans="1:8">
      <c r="A73" s="24"/>
      <c r="B73" s="2"/>
      <c r="C73" s="27"/>
      <c r="D73" s="27"/>
      <c r="E73" s="27"/>
      <c r="F73" s="27"/>
      <c r="G73" s="28">
        <f>G66+G67+G68+G70+G71+G72</f>
        <v>5.45557898412698</v>
      </c>
      <c r="H73" s="27"/>
    </row>
    <row r="74" spans="1:8">
      <c r="A74" s="29" t="s">
        <v>63</v>
      </c>
      <c r="B74" s="28">
        <f>G78</f>
        <v>4.08829090155524</v>
      </c>
      <c r="C74" s="27"/>
      <c r="D74" s="27"/>
      <c r="E74" s="27"/>
      <c r="F74" s="27"/>
      <c r="G74" s="27">
        <v>924.8</v>
      </c>
      <c r="H74" s="27"/>
    </row>
    <row r="75" spans="1:8">
      <c r="A75" s="2" t="s">
        <v>64</v>
      </c>
      <c r="B75" s="2"/>
      <c r="C75" s="27"/>
      <c r="D75" s="27"/>
      <c r="E75" s="27"/>
      <c r="F75" s="27"/>
      <c r="G75" s="27">
        <f>G74/8</f>
        <v>115.6</v>
      </c>
      <c r="H75" s="27"/>
    </row>
    <row r="76" spans="1:8">
      <c r="A76" s="2" t="s">
        <v>65</v>
      </c>
      <c r="B76" s="2"/>
      <c r="C76" s="27"/>
      <c r="D76" s="27"/>
      <c r="E76" s="27"/>
      <c r="F76" s="27"/>
      <c r="G76" s="30">
        <f>G75/G6*G7/30/24*1</f>
        <v>0.00204501458197496</v>
      </c>
      <c r="H76" s="27"/>
    </row>
    <row r="77" spans="1:8">
      <c r="A77" s="2"/>
      <c r="B77" s="2"/>
      <c r="C77" s="27"/>
      <c r="D77" s="27"/>
      <c r="E77" s="27"/>
      <c r="F77" s="27"/>
      <c r="G77" s="27">
        <v>1999.15</v>
      </c>
      <c r="H77" s="27" t="s">
        <v>66</v>
      </c>
    </row>
    <row r="78" spans="1:8">
      <c r="A78" s="31"/>
      <c r="B78" s="27"/>
      <c r="C78" s="27"/>
      <c r="D78" s="27"/>
      <c r="E78" s="27"/>
      <c r="F78" s="27"/>
      <c r="G78" s="28">
        <f>G76*G77</f>
        <v>4.08829090155524</v>
      </c>
      <c r="H78" s="27"/>
    </row>
    <row r="79" spans="1:8">
      <c r="A79" s="13" t="s">
        <v>67</v>
      </c>
      <c r="B79" s="24">
        <f>G84+G89</f>
        <v>7.66666666666667</v>
      </c>
      <c r="C79" s="27"/>
      <c r="D79" s="27"/>
      <c r="E79" s="27"/>
      <c r="F79" s="27"/>
      <c r="G79" s="27">
        <f>G84+G89</f>
        <v>7.66666666666667</v>
      </c>
      <c r="H79" s="27"/>
    </row>
    <row r="80" spans="1:8">
      <c r="A80" s="27" t="s">
        <v>68</v>
      </c>
      <c r="B80" s="27"/>
      <c r="C80" s="27"/>
      <c r="D80" s="27"/>
      <c r="E80" s="27"/>
      <c r="F80" s="27"/>
      <c r="G80" s="27">
        <v>1.3</v>
      </c>
      <c r="H80" s="27"/>
    </row>
    <row r="81" spans="1:8">
      <c r="A81" s="27" t="s">
        <v>69</v>
      </c>
      <c r="B81" s="27"/>
      <c r="C81" s="27"/>
      <c r="D81" s="27"/>
      <c r="E81" s="27"/>
      <c r="F81" s="27"/>
      <c r="G81" s="27">
        <v>1248</v>
      </c>
      <c r="H81" s="27"/>
    </row>
    <row r="82" spans="1:8">
      <c r="A82" s="27" t="s">
        <v>70</v>
      </c>
      <c r="B82" s="27"/>
      <c r="C82" s="27"/>
      <c r="D82" s="27"/>
      <c r="E82" s="27"/>
      <c r="F82" s="27"/>
      <c r="G82" s="27">
        <v>8</v>
      </c>
      <c r="H82" s="27"/>
    </row>
    <row r="83" spans="1:8">
      <c r="A83" s="27" t="s">
        <v>71</v>
      </c>
      <c r="B83" s="27"/>
      <c r="C83" s="27"/>
      <c r="D83" s="27"/>
      <c r="E83" s="27"/>
      <c r="F83" s="27"/>
      <c r="G83" s="27">
        <f>G81/8</f>
        <v>156</v>
      </c>
      <c r="H83" s="27"/>
    </row>
    <row r="84" spans="1:8">
      <c r="A84" s="27" t="s">
        <v>72</v>
      </c>
      <c r="B84" s="27"/>
      <c r="C84" s="27"/>
      <c r="D84" s="27"/>
      <c r="E84" s="27"/>
      <c r="F84" s="27"/>
      <c r="G84" s="27">
        <f>G83/G9/G11</f>
        <v>4.33333333333333</v>
      </c>
      <c r="H84" s="27"/>
    </row>
    <row r="85" spans="1:8">
      <c r="A85" s="27" t="s">
        <v>73</v>
      </c>
      <c r="B85" s="27"/>
      <c r="C85" s="27"/>
      <c r="D85" s="27"/>
      <c r="E85" s="27"/>
      <c r="F85" s="27"/>
      <c r="G85" s="27">
        <v>1.04</v>
      </c>
      <c r="H85" s="27"/>
    </row>
    <row r="86" spans="1:8">
      <c r="A86" s="27" t="s">
        <v>74</v>
      </c>
      <c r="B86" s="27"/>
      <c r="C86" s="27"/>
      <c r="D86" s="27"/>
      <c r="E86" s="27"/>
      <c r="F86" s="27"/>
      <c r="G86" s="27">
        <v>960</v>
      </c>
      <c r="H86" s="27"/>
    </row>
    <row r="87" spans="1:8">
      <c r="A87" s="27" t="s">
        <v>70</v>
      </c>
      <c r="B87" s="27"/>
      <c r="C87" s="27"/>
      <c r="D87" s="27"/>
      <c r="E87" s="27"/>
      <c r="F87" s="27"/>
      <c r="G87" s="27">
        <v>8</v>
      </c>
      <c r="H87" s="27"/>
    </row>
    <row r="88" spans="1:8">
      <c r="A88" s="27" t="s">
        <v>75</v>
      </c>
      <c r="B88" s="27"/>
      <c r="C88" s="27"/>
      <c r="D88" s="27"/>
      <c r="E88" s="27"/>
      <c r="F88" s="27"/>
      <c r="G88" s="27">
        <f>G86/G87</f>
        <v>120</v>
      </c>
      <c r="H88" s="27"/>
    </row>
    <row r="89" spans="1:8">
      <c r="A89" s="27" t="s">
        <v>76</v>
      </c>
      <c r="B89" s="27"/>
      <c r="C89" s="27"/>
      <c r="D89" s="27"/>
      <c r="E89" s="27"/>
      <c r="F89" s="27"/>
      <c r="G89" s="27">
        <f>G88/G9/G11</f>
        <v>3.33333333333333</v>
      </c>
      <c r="H89" s="27"/>
    </row>
    <row r="90" spans="1:8">
      <c r="A90" s="27" t="s">
        <v>77</v>
      </c>
      <c r="B90" s="32"/>
      <c r="C90" s="2" t="s">
        <v>78</v>
      </c>
      <c r="D90" s="2"/>
      <c r="E90" s="2"/>
      <c r="F90" s="2"/>
      <c r="G90" s="2">
        <f>G84+G89</f>
        <v>7.66666666666667</v>
      </c>
      <c r="H90" s="2"/>
    </row>
    <row r="91" spans="1:8">
      <c r="A91" s="33" t="s">
        <v>79</v>
      </c>
      <c r="B91" s="33"/>
      <c r="C91" s="2"/>
      <c r="D91" s="2"/>
      <c r="E91" s="2"/>
      <c r="F91" s="2"/>
      <c r="G91" s="2"/>
      <c r="H91" s="2"/>
    </row>
    <row r="92" spans="1:8">
      <c r="A92" s="34" t="s">
        <v>80</v>
      </c>
      <c r="B92" s="35"/>
      <c r="C92" s="2"/>
      <c r="D92" s="2"/>
      <c r="E92" s="2"/>
      <c r="F92" s="2"/>
      <c r="G92" s="2"/>
      <c r="H92" s="2"/>
    </row>
    <row r="93" spans="1:8">
      <c r="A93" s="36" t="s">
        <v>81</v>
      </c>
      <c r="B93" s="36"/>
      <c r="C93" s="37"/>
      <c r="D93" s="37"/>
      <c r="E93" s="37"/>
      <c r="F93" s="37"/>
      <c r="G93" s="37"/>
      <c r="H93" s="2"/>
    </row>
    <row r="94" ht="28.5" spans="1:8">
      <c r="A94" s="36" t="s">
        <v>82</v>
      </c>
      <c r="B94" s="36"/>
      <c r="C94" s="37"/>
      <c r="D94" s="37"/>
      <c r="E94" s="37"/>
      <c r="F94" s="37"/>
      <c r="G94" s="38">
        <f>G17*G11</f>
        <v>96.6845911111111</v>
      </c>
      <c r="H94" s="2"/>
    </row>
    <row r="95" spans="1:9">
      <c r="A95" s="36" t="s">
        <v>83</v>
      </c>
      <c r="B95" s="36"/>
      <c r="C95" s="37"/>
      <c r="D95" s="37"/>
      <c r="E95" s="37"/>
      <c r="F95" s="37"/>
      <c r="G95" s="39">
        <f>G26*G11</f>
        <v>1046.66666666667</v>
      </c>
      <c r="H95" s="19"/>
      <c r="I95" s="44"/>
    </row>
    <row r="96" ht="42.75" spans="1:8">
      <c r="A96" s="36" t="s">
        <v>84</v>
      </c>
      <c r="B96" s="36"/>
      <c r="C96" s="37"/>
      <c r="D96" s="37"/>
      <c r="E96" s="37"/>
      <c r="F96" s="38"/>
      <c r="G96" s="37">
        <v>0</v>
      </c>
      <c r="H96" s="2"/>
    </row>
    <row r="97" ht="28.5" spans="1:8">
      <c r="A97" s="36" t="s">
        <v>85</v>
      </c>
      <c r="B97" s="36"/>
      <c r="C97" s="37"/>
      <c r="D97" s="37"/>
      <c r="E97" s="37"/>
      <c r="F97" s="37"/>
      <c r="G97" s="38">
        <f>G43*G11</f>
        <v>185.059863761253</v>
      </c>
      <c r="H97" s="2"/>
    </row>
    <row r="98" spans="1:8">
      <c r="A98" s="36" t="s">
        <v>86</v>
      </c>
      <c r="B98" s="36"/>
      <c r="C98" s="37"/>
      <c r="D98" s="37"/>
      <c r="E98" s="37"/>
      <c r="F98" s="37"/>
      <c r="G98" s="38">
        <f>G97+G96+G95+G94</f>
        <v>1328.41112153903</v>
      </c>
      <c r="H98" s="2"/>
    </row>
    <row r="99" spans="1:8">
      <c r="A99" s="36" t="s">
        <v>87</v>
      </c>
      <c r="B99" s="40"/>
      <c r="C99" s="37"/>
      <c r="D99" s="37"/>
      <c r="E99" s="37"/>
      <c r="F99" s="37"/>
      <c r="G99" s="38">
        <f>G98/G11</f>
        <v>147.601235726559</v>
      </c>
      <c r="H99" s="2"/>
    </row>
    <row r="100" ht="15.75" spans="1:8">
      <c r="A100" s="41" t="s">
        <v>88</v>
      </c>
      <c r="B100" s="42"/>
      <c r="C100" s="37"/>
      <c r="D100" s="37"/>
      <c r="E100" s="37"/>
      <c r="F100" s="37"/>
      <c r="G100" s="38">
        <f>G99*G9</f>
        <v>590.404942906236</v>
      </c>
      <c r="H100" s="24"/>
    </row>
    <row r="101" spans="7:7">
      <c r="G101" s="44"/>
    </row>
  </sheetData>
  <mergeCells count="1">
    <mergeCell ref="A37:B3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101"/>
  <sheetViews>
    <sheetView workbookViewId="0">
      <pane xSplit="11" ySplit="21" topLeftCell="L22" activePane="bottomRight" state="frozen"/>
      <selection/>
      <selection pane="topRight"/>
      <selection pane="bottomLeft"/>
      <selection pane="bottomRight" activeCell="A112" sqref="A112"/>
    </sheetView>
  </sheetViews>
  <sheetFormatPr defaultColWidth="9" defaultRowHeight="15" outlineLevelCol="7"/>
  <cols>
    <col min="1" max="1" width="42.1428571428571" customWidth="1"/>
  </cols>
  <sheetData>
    <row r="3" spans="1:7">
      <c r="A3" s="1" t="s">
        <v>0</v>
      </c>
      <c r="B3" s="2"/>
      <c r="C3" s="2"/>
      <c r="D3" s="2"/>
      <c r="E3" s="2"/>
      <c r="F3" s="2"/>
      <c r="G3" s="2"/>
    </row>
    <row r="4" spans="1:7">
      <c r="A4" s="3" t="s">
        <v>115</v>
      </c>
      <c r="B4" s="2"/>
      <c r="C4" s="2"/>
      <c r="D4" s="2"/>
      <c r="E4" s="2"/>
      <c r="F4" s="2"/>
      <c r="G4" s="2"/>
    </row>
    <row r="5" spans="1:7">
      <c r="A5" s="3" t="s">
        <v>116</v>
      </c>
      <c r="B5" s="2"/>
      <c r="C5" s="2"/>
      <c r="D5" s="2"/>
      <c r="E5" s="2"/>
      <c r="F5" s="2"/>
      <c r="G5" s="2"/>
    </row>
    <row r="6" spans="1:7">
      <c r="A6" s="3" t="s">
        <v>3</v>
      </c>
      <c r="B6" s="2">
        <v>4396.6</v>
      </c>
      <c r="C6" s="2"/>
      <c r="D6" s="2"/>
      <c r="E6" s="2"/>
      <c r="F6" s="2"/>
      <c r="G6" s="2">
        <f>B6</f>
        <v>4396.6</v>
      </c>
    </row>
    <row r="7" spans="1:7">
      <c r="A7" s="4" t="s">
        <v>4</v>
      </c>
      <c r="B7" s="2">
        <v>56</v>
      </c>
      <c r="C7" s="2"/>
      <c r="D7" s="2"/>
      <c r="E7" s="2"/>
      <c r="F7" s="2"/>
      <c r="G7" s="2">
        <f t="shared" ref="G7:G17" si="0">B7</f>
        <v>56</v>
      </c>
    </row>
    <row r="8" spans="1:7">
      <c r="A8" s="4" t="s">
        <v>5</v>
      </c>
      <c r="B8" s="2">
        <v>1</v>
      </c>
      <c r="C8" s="2"/>
      <c r="D8" s="2"/>
      <c r="E8" s="2"/>
      <c r="F8" s="2"/>
      <c r="G8" s="2">
        <v>1</v>
      </c>
    </row>
    <row r="9" spans="1:7">
      <c r="A9" s="4" t="s">
        <v>6</v>
      </c>
      <c r="B9" s="2">
        <f>B8*4</f>
        <v>4</v>
      </c>
      <c r="C9" s="2"/>
      <c r="D9" s="2"/>
      <c r="E9" s="2"/>
      <c r="F9" s="2"/>
      <c r="G9" s="2">
        <f t="shared" si="0"/>
        <v>4</v>
      </c>
    </row>
    <row r="10" spans="1:7">
      <c r="A10" s="4" t="s">
        <v>7</v>
      </c>
      <c r="B10" s="2">
        <v>12</v>
      </c>
      <c r="C10" s="2"/>
      <c r="D10" s="2"/>
      <c r="E10" s="2"/>
      <c r="F10" s="2"/>
      <c r="G10" s="2">
        <f t="shared" si="0"/>
        <v>12</v>
      </c>
    </row>
    <row r="11" spans="1:7">
      <c r="A11" s="3" t="s">
        <v>8</v>
      </c>
      <c r="B11" s="2">
        <v>9</v>
      </c>
      <c r="C11" s="2"/>
      <c r="D11" s="2"/>
      <c r="E11" s="2"/>
      <c r="F11" s="2"/>
      <c r="G11" s="2">
        <f t="shared" si="0"/>
        <v>9</v>
      </c>
    </row>
    <row r="12" ht="30" spans="1:7">
      <c r="A12" s="4" t="s">
        <v>9</v>
      </c>
      <c r="B12">
        <f>B13+B14+B16+B15</f>
        <v>153959</v>
      </c>
      <c r="C12" s="2"/>
      <c r="D12" s="2"/>
      <c r="E12" s="2"/>
      <c r="F12" s="2"/>
      <c r="G12" s="2">
        <f t="shared" si="0"/>
        <v>153959</v>
      </c>
    </row>
    <row r="13" spans="1:7">
      <c r="A13" s="3" t="s">
        <v>10</v>
      </c>
      <c r="B13">
        <v>19734</v>
      </c>
      <c r="C13" s="2"/>
      <c r="D13" s="2"/>
      <c r="E13" s="2"/>
      <c r="F13" s="2"/>
      <c r="G13" s="2">
        <f t="shared" si="0"/>
        <v>19734</v>
      </c>
    </row>
    <row r="14" spans="1:7">
      <c r="A14" s="3" t="s">
        <v>11</v>
      </c>
      <c r="B14">
        <v>97000</v>
      </c>
      <c r="C14" s="2"/>
      <c r="D14" s="2"/>
      <c r="E14" s="2"/>
      <c r="F14" s="2"/>
      <c r="G14" s="2">
        <f t="shared" si="0"/>
        <v>97000</v>
      </c>
    </row>
    <row r="15" spans="1:7">
      <c r="A15" s="3" t="s">
        <v>12</v>
      </c>
      <c r="B15">
        <v>24875</v>
      </c>
      <c r="C15" s="2"/>
      <c r="D15" s="2"/>
      <c r="E15" s="2"/>
      <c r="F15" s="2"/>
      <c r="G15" s="2">
        <f t="shared" si="0"/>
        <v>24875</v>
      </c>
    </row>
    <row r="16" spans="1:7">
      <c r="A16" s="3" t="s">
        <v>13</v>
      </c>
      <c r="B16">
        <v>12350</v>
      </c>
      <c r="C16" s="2"/>
      <c r="D16" s="2"/>
      <c r="E16" s="2"/>
      <c r="F16" s="2"/>
      <c r="G16" s="2">
        <f t="shared" si="0"/>
        <v>12350</v>
      </c>
    </row>
    <row r="17" spans="1:7">
      <c r="A17" s="5" t="s">
        <v>14</v>
      </c>
      <c r="B17" s="6">
        <f>B24</f>
        <v>10.742732345679</v>
      </c>
      <c r="C17" s="2"/>
      <c r="D17" s="2"/>
      <c r="E17" s="2"/>
      <c r="F17" s="2"/>
      <c r="G17" s="7">
        <f t="shared" si="0"/>
        <v>10.742732345679</v>
      </c>
    </row>
    <row r="18" spans="1:7">
      <c r="A18" s="3" t="s">
        <v>15</v>
      </c>
      <c r="B18" s="8">
        <v>14232</v>
      </c>
      <c r="C18" s="2"/>
      <c r="D18" s="2"/>
      <c r="E18" s="2"/>
      <c r="F18" s="2"/>
      <c r="G18" s="2"/>
    </row>
    <row r="19" spans="1:7">
      <c r="A19" s="3" t="s">
        <v>16</v>
      </c>
      <c r="B19" s="7">
        <v>100</v>
      </c>
      <c r="C19" s="2"/>
      <c r="D19" s="2"/>
      <c r="E19" s="2"/>
      <c r="F19" s="2"/>
      <c r="G19" s="2"/>
    </row>
    <row r="20" spans="1:7">
      <c r="A20" s="3" t="s">
        <v>17</v>
      </c>
      <c r="B20" s="8">
        <f>B18*12/100</f>
        <v>1707.84</v>
      </c>
      <c r="C20" s="2"/>
      <c r="D20" s="2"/>
      <c r="E20" s="2"/>
      <c r="F20" s="2"/>
      <c r="G20" s="2"/>
    </row>
    <row r="21" spans="1:7">
      <c r="A21" s="3" t="s">
        <v>18</v>
      </c>
      <c r="B21" s="7">
        <v>0</v>
      </c>
      <c r="C21" s="2"/>
      <c r="D21" s="2"/>
      <c r="E21" s="2"/>
      <c r="F21" s="2"/>
      <c r="G21" s="2"/>
    </row>
    <row r="22" spans="1:7">
      <c r="A22" s="3" t="s">
        <v>19</v>
      </c>
      <c r="B22" s="9">
        <f>(B18+B19+B20)*30.2%</f>
        <v>4844.03168</v>
      </c>
      <c r="C22" s="2"/>
      <c r="D22" s="2"/>
      <c r="E22" s="2"/>
      <c r="F22" s="2"/>
      <c r="G22" s="2"/>
    </row>
    <row r="23" spans="1:7">
      <c r="A23" s="3" t="s">
        <v>20</v>
      </c>
      <c r="B23" s="10">
        <f>SUM(B18:B22)</f>
        <v>20883.87168</v>
      </c>
      <c r="C23" s="2"/>
      <c r="D23" s="2"/>
      <c r="E23" s="2"/>
      <c r="F23" s="2"/>
      <c r="G23" s="2"/>
    </row>
    <row r="24" ht="30" spans="1:7">
      <c r="A24" s="11" t="s">
        <v>21</v>
      </c>
      <c r="B24" s="7">
        <f>B23/18/12*1/B11</f>
        <v>10.742732345679</v>
      </c>
      <c r="C24" s="2"/>
      <c r="D24" s="2"/>
      <c r="E24" s="2"/>
      <c r="F24" s="2"/>
      <c r="G24" s="2"/>
    </row>
    <row r="25" spans="1:7">
      <c r="A25" s="3"/>
      <c r="B25" s="12"/>
      <c r="C25" s="2"/>
      <c r="D25" s="2"/>
      <c r="E25" s="2"/>
      <c r="F25" s="2"/>
      <c r="G25" s="2"/>
    </row>
    <row r="26" spans="1:7">
      <c r="A26" s="5" t="s">
        <v>22</v>
      </c>
      <c r="B26" s="13"/>
      <c r="C26" s="13"/>
      <c r="D26" s="14">
        <f>B32</f>
        <v>118.795524691358</v>
      </c>
      <c r="E26" s="2"/>
      <c r="F26" s="2"/>
      <c r="G26" s="7">
        <f>D26</f>
        <v>118.795524691358</v>
      </c>
    </row>
    <row r="27" spans="1:7">
      <c r="A27" s="15" t="s">
        <v>23</v>
      </c>
      <c r="B27" s="2">
        <f>B12</f>
        <v>153959</v>
      </c>
      <c r="C27" s="2"/>
      <c r="D27" s="2"/>
      <c r="E27" s="2"/>
      <c r="F27" s="2"/>
      <c r="G27" s="2"/>
    </row>
    <row r="28" ht="30" spans="1:7">
      <c r="A28" s="4" t="s">
        <v>24</v>
      </c>
      <c r="B28" s="2">
        <v>36</v>
      </c>
      <c r="C28" s="2"/>
      <c r="D28" s="2"/>
      <c r="E28" s="2"/>
      <c r="F28" s="2"/>
      <c r="G28" s="2"/>
    </row>
    <row r="29" spans="1:7">
      <c r="A29" s="3"/>
      <c r="B29" s="2"/>
      <c r="C29" s="2"/>
      <c r="D29" s="2"/>
      <c r="E29" s="2"/>
      <c r="F29" s="2"/>
      <c r="G29" s="2"/>
    </row>
    <row r="30" ht="30" spans="1:7">
      <c r="A30" s="4" t="s">
        <v>25</v>
      </c>
      <c r="B30" s="9">
        <f>B27/36</f>
        <v>4276.63888888889</v>
      </c>
      <c r="C30" s="2"/>
      <c r="D30" s="2"/>
      <c r="E30" s="2"/>
      <c r="F30" s="2"/>
      <c r="G30" s="2"/>
    </row>
    <row r="31" spans="1:7">
      <c r="A31" s="3" t="s">
        <v>26</v>
      </c>
      <c r="B31" s="7">
        <f>B30/B9</f>
        <v>1069.15972222222</v>
      </c>
      <c r="C31" s="2"/>
      <c r="D31" s="2"/>
      <c r="E31" s="2"/>
      <c r="F31" s="2"/>
      <c r="G31" s="2"/>
    </row>
    <row r="32" spans="1:7">
      <c r="A32" s="16" t="s">
        <v>27</v>
      </c>
      <c r="B32" s="17">
        <f>B31/B11</f>
        <v>118.795524691358</v>
      </c>
      <c r="C32" s="2"/>
      <c r="D32" s="2"/>
      <c r="E32" s="2"/>
      <c r="F32" s="2"/>
      <c r="G32" s="2"/>
    </row>
    <row r="33" spans="1:7">
      <c r="A33" s="13" t="s">
        <v>28</v>
      </c>
      <c r="B33" s="18"/>
      <c r="C33" s="19"/>
      <c r="D33" s="19"/>
      <c r="E33" s="2"/>
      <c r="F33" s="2"/>
      <c r="G33" s="2"/>
    </row>
    <row r="34" spans="1:7">
      <c r="A34" s="20" t="s">
        <v>29</v>
      </c>
      <c r="B34" s="3"/>
      <c r="C34" s="2"/>
      <c r="D34" s="2"/>
      <c r="E34" s="2"/>
      <c r="F34" s="2"/>
      <c r="G34" s="2"/>
    </row>
    <row r="35" spans="1:7">
      <c r="A35" s="21" t="s">
        <v>30</v>
      </c>
      <c r="B35" s="3"/>
      <c r="C35" s="2"/>
      <c r="D35" s="2"/>
      <c r="E35" s="2"/>
      <c r="F35" s="2"/>
      <c r="G35" s="2"/>
    </row>
    <row r="36" spans="1:7">
      <c r="A36" s="21" t="s">
        <v>31</v>
      </c>
      <c r="B36" s="3"/>
      <c r="C36" s="2"/>
      <c r="D36" s="2"/>
      <c r="E36" s="2"/>
      <c r="F36" s="2"/>
      <c r="G36" s="7">
        <f>B43</f>
        <v>20.5622070845836</v>
      </c>
    </row>
    <row r="37" spans="1:7">
      <c r="A37" s="22" t="s">
        <v>32</v>
      </c>
      <c r="B37" s="22"/>
      <c r="C37" s="2"/>
      <c r="D37" s="2"/>
      <c r="E37" s="2"/>
      <c r="F37" s="2"/>
      <c r="G37" s="2"/>
    </row>
    <row r="38" spans="1:7">
      <c r="A38" s="21" t="s">
        <v>33</v>
      </c>
      <c r="B38" s="3"/>
      <c r="C38" s="2"/>
      <c r="D38" s="2"/>
      <c r="E38" s="2"/>
      <c r="F38" s="2"/>
      <c r="G38" s="7">
        <f>G17</f>
        <v>10.742732345679</v>
      </c>
    </row>
    <row r="39" spans="1:7">
      <c r="A39" s="21" t="s">
        <v>34</v>
      </c>
      <c r="B39" s="3"/>
      <c r="C39" s="2"/>
      <c r="D39" s="2"/>
      <c r="E39" s="2"/>
      <c r="F39" s="2"/>
      <c r="G39" s="7">
        <f>(G35+G36+G37)/G38</f>
        <v>1.91405746908088</v>
      </c>
    </row>
    <row r="40" spans="1:7">
      <c r="A40" s="21" t="s">
        <v>35</v>
      </c>
      <c r="B40" s="3"/>
      <c r="C40" s="2"/>
      <c r="D40" s="2"/>
      <c r="E40" s="2"/>
      <c r="F40" s="2"/>
      <c r="G40" s="7">
        <f>G38</f>
        <v>10.742732345679</v>
      </c>
    </row>
    <row r="41" spans="1:7">
      <c r="A41" s="21" t="s">
        <v>36</v>
      </c>
      <c r="B41" s="3"/>
      <c r="C41" s="2"/>
      <c r="D41" s="2"/>
      <c r="E41" s="2"/>
      <c r="F41" s="2"/>
      <c r="G41" s="7">
        <f>G36</f>
        <v>20.5622070845836</v>
      </c>
    </row>
    <row r="42" spans="1:7">
      <c r="A42" s="21"/>
      <c r="B42" s="3"/>
      <c r="C42" s="2"/>
      <c r="D42" s="2"/>
      <c r="E42" s="2"/>
      <c r="F42" s="2"/>
      <c r="G42" s="7"/>
    </row>
    <row r="43" spans="1:7">
      <c r="A43" s="5" t="s">
        <v>37</v>
      </c>
      <c r="B43" s="14">
        <f>B45</f>
        <v>20.5622070845836</v>
      </c>
      <c r="C43" s="19"/>
      <c r="D43" s="2"/>
      <c r="E43" s="2"/>
      <c r="F43" s="2"/>
      <c r="G43" s="7">
        <f>B43</f>
        <v>20.5622070845836</v>
      </c>
    </row>
    <row r="44" spans="1:7">
      <c r="A44" s="23"/>
      <c r="B44" s="20"/>
      <c r="C44" s="20"/>
      <c r="D44" s="2"/>
      <c r="E44" s="2"/>
      <c r="F44" s="2"/>
      <c r="G44" s="2"/>
    </row>
    <row r="45" spans="1:7">
      <c r="A45" s="3" t="s">
        <v>38</v>
      </c>
      <c r="B45" s="7">
        <f>B54+B55+B79</f>
        <v>20.5622070845836</v>
      </c>
      <c r="C45" s="2"/>
      <c r="D45" s="2"/>
      <c r="E45" s="2"/>
      <c r="F45" s="2"/>
      <c r="G45" s="2"/>
    </row>
    <row r="46" spans="1:7">
      <c r="A46" s="3" t="s">
        <v>39</v>
      </c>
      <c r="B46" s="7"/>
      <c r="C46" s="2"/>
      <c r="D46" s="2"/>
      <c r="E46" s="2"/>
      <c r="F46" s="2"/>
      <c r="G46" s="2"/>
    </row>
    <row r="47" spans="1:7">
      <c r="A47" s="3" t="s">
        <v>15</v>
      </c>
      <c r="B47" s="2">
        <v>12792</v>
      </c>
      <c r="C47" s="2"/>
      <c r="D47" s="2"/>
      <c r="E47" s="2"/>
      <c r="F47" s="2"/>
      <c r="G47" s="2"/>
    </row>
    <row r="48" spans="1:7">
      <c r="A48" s="3" t="s">
        <v>40</v>
      </c>
      <c r="B48" s="2">
        <v>40</v>
      </c>
      <c r="C48" s="2"/>
      <c r="D48" s="2"/>
      <c r="E48" s="2"/>
      <c r="F48" s="2"/>
      <c r="G48" s="2"/>
    </row>
    <row r="49" spans="1:7">
      <c r="A49" s="3" t="s">
        <v>41</v>
      </c>
      <c r="B49" s="2">
        <v>4</v>
      </c>
      <c r="C49" s="2"/>
      <c r="D49" s="2"/>
      <c r="E49" s="2"/>
      <c r="F49" s="2"/>
      <c r="G49" s="2"/>
    </row>
    <row r="50" spans="1:7">
      <c r="A50" s="3" t="s">
        <v>42</v>
      </c>
      <c r="B50" s="2">
        <v>1</v>
      </c>
      <c r="C50" s="2"/>
      <c r="D50" s="2"/>
      <c r="E50" s="2"/>
      <c r="F50" s="2"/>
      <c r="G50" s="2"/>
    </row>
    <row r="51" spans="1:7">
      <c r="A51" s="3" t="s">
        <v>43</v>
      </c>
      <c r="B51" s="2">
        <f>B11</f>
        <v>9</v>
      </c>
      <c r="C51" s="2"/>
      <c r="D51" s="2"/>
      <c r="E51" s="2"/>
      <c r="F51" s="2"/>
      <c r="G51" s="2"/>
    </row>
    <row r="52" spans="1:7">
      <c r="A52" s="3" t="s">
        <v>44</v>
      </c>
      <c r="B52" s="7">
        <f>B47/B48/B49/B50/B51</f>
        <v>8.88333333333333</v>
      </c>
      <c r="C52" s="2"/>
      <c r="D52" s="2"/>
      <c r="E52" s="2"/>
      <c r="F52" s="2"/>
      <c r="G52" s="2"/>
    </row>
    <row r="53" spans="1:7">
      <c r="A53" s="3" t="s">
        <v>45</v>
      </c>
      <c r="B53" s="7">
        <f>B52*30.2/100</f>
        <v>2.68276666666667</v>
      </c>
      <c r="C53" s="2"/>
      <c r="D53" s="2"/>
      <c r="E53" s="2"/>
      <c r="F53" s="2"/>
      <c r="G53" s="2"/>
    </row>
    <row r="54" spans="1:7">
      <c r="A54" s="3" t="s">
        <v>20</v>
      </c>
      <c r="B54" s="7">
        <f>B52+B53</f>
        <v>11.5661</v>
      </c>
      <c r="C54" s="2"/>
      <c r="D54" s="2"/>
      <c r="E54" s="2"/>
      <c r="F54" s="2"/>
      <c r="G54" s="2"/>
    </row>
    <row r="55" spans="1:7">
      <c r="A55" s="13" t="s">
        <v>46</v>
      </c>
      <c r="B55" s="14">
        <f>(B61+B62+B74)/B11</f>
        <v>1.32944041791697</v>
      </c>
      <c r="C55" s="19"/>
      <c r="D55" s="19"/>
      <c r="E55" s="2"/>
      <c r="F55" s="2"/>
      <c r="G55" s="7">
        <f>B55</f>
        <v>1.32944041791697</v>
      </c>
    </row>
    <row r="56" spans="1:7">
      <c r="A56" s="3" t="s">
        <v>47</v>
      </c>
      <c r="B56" s="2">
        <v>65438</v>
      </c>
      <c r="C56" s="2"/>
      <c r="D56" s="2"/>
      <c r="E56" s="2"/>
      <c r="F56" s="2"/>
      <c r="G56" s="2"/>
    </row>
    <row r="57" spans="1:7">
      <c r="A57" s="15" t="s">
        <v>48</v>
      </c>
      <c r="B57" s="2">
        <v>210</v>
      </c>
      <c r="C57" s="2"/>
      <c r="D57" s="2"/>
      <c r="E57" s="2"/>
      <c r="F57" s="2"/>
      <c r="G57" s="2"/>
    </row>
    <row r="58" spans="1:7">
      <c r="A58" s="3" t="s">
        <v>49</v>
      </c>
      <c r="B58" s="2">
        <v>12</v>
      </c>
      <c r="C58" s="2"/>
      <c r="D58" s="2"/>
      <c r="E58" s="2"/>
      <c r="F58" s="2"/>
      <c r="G58" s="2"/>
    </row>
    <row r="59" spans="1:7">
      <c r="A59" s="3" t="s">
        <v>50</v>
      </c>
      <c r="B59" s="2">
        <v>7.32</v>
      </c>
      <c r="C59" s="2"/>
      <c r="D59" s="2"/>
      <c r="E59" s="2"/>
      <c r="F59" s="2"/>
      <c r="G59" s="2"/>
    </row>
    <row r="60" spans="1:7">
      <c r="A60" s="3" t="s">
        <v>51</v>
      </c>
      <c r="B60" s="9">
        <f>B56/B57/B58</f>
        <v>25.9674603174603</v>
      </c>
      <c r="C60" s="2"/>
      <c r="D60" s="2"/>
      <c r="E60" s="2"/>
      <c r="F60" s="2"/>
      <c r="G60" s="2"/>
    </row>
    <row r="61" spans="1:7">
      <c r="A61" s="3" t="s">
        <v>52</v>
      </c>
      <c r="B61" s="7">
        <f>B60/B6*B7*B59</f>
        <v>2.42109387557052</v>
      </c>
      <c r="C61" s="2"/>
      <c r="D61" s="2"/>
      <c r="E61" s="2"/>
      <c r="F61" s="2"/>
      <c r="G61" s="7">
        <f>B61</f>
        <v>2.42109387557052</v>
      </c>
    </row>
    <row r="62" spans="1:7">
      <c r="A62" s="13" t="s">
        <v>53</v>
      </c>
      <c r="B62" s="14">
        <f>G73</f>
        <v>5.45557898412698</v>
      </c>
      <c r="C62" s="2"/>
      <c r="D62" s="2"/>
      <c r="E62" s="2"/>
      <c r="F62" s="2"/>
      <c r="G62" s="14">
        <f>B62</f>
        <v>5.45557898412698</v>
      </c>
    </row>
    <row r="63" spans="1:7">
      <c r="A63" s="24" t="s">
        <v>54</v>
      </c>
      <c r="B63" s="2"/>
      <c r="C63" s="2"/>
      <c r="D63" s="2"/>
      <c r="E63" s="2"/>
      <c r="F63" s="2"/>
      <c r="G63" s="2">
        <v>2.4</v>
      </c>
    </row>
    <row r="64" spans="1:7">
      <c r="A64" s="2" t="s">
        <v>55</v>
      </c>
      <c r="B64" s="2"/>
      <c r="C64" s="2"/>
      <c r="D64" s="2"/>
      <c r="E64" s="2"/>
      <c r="F64" s="2"/>
      <c r="G64" s="2">
        <v>210</v>
      </c>
    </row>
    <row r="65" spans="1:7">
      <c r="A65" s="24" t="s">
        <v>56</v>
      </c>
      <c r="B65" s="2"/>
      <c r="C65" s="2"/>
      <c r="D65" s="2"/>
      <c r="E65" s="2"/>
      <c r="F65" s="2"/>
      <c r="G65" s="25">
        <f>(G63/G64)*1000</f>
        <v>11.4285714285714</v>
      </c>
    </row>
    <row r="66" spans="1:7">
      <c r="A66" s="2" t="s">
        <v>57</v>
      </c>
      <c r="B66" s="2"/>
      <c r="C66" s="2"/>
      <c r="D66" s="2"/>
      <c r="E66" s="2"/>
      <c r="F66" s="2"/>
      <c r="G66" s="7">
        <f>G65/12/1000*35.16*G11</f>
        <v>0.301371428571429</v>
      </c>
    </row>
    <row r="67" spans="1:7">
      <c r="A67" s="2" t="s">
        <v>58</v>
      </c>
      <c r="B67" s="2"/>
      <c r="C67" s="2"/>
      <c r="D67" s="2"/>
      <c r="E67" s="2"/>
      <c r="F67" s="2"/>
      <c r="G67" s="7">
        <f>2*11/12/1000*35.16</f>
        <v>0.06446</v>
      </c>
    </row>
    <row r="68" spans="1:7">
      <c r="A68" s="2" t="s">
        <v>59</v>
      </c>
      <c r="B68" s="2"/>
      <c r="C68" s="2"/>
      <c r="D68" s="2"/>
      <c r="E68" s="2"/>
      <c r="F68" s="2"/>
      <c r="G68" s="7">
        <f>75/1000*35.16</f>
        <v>2.637</v>
      </c>
    </row>
    <row r="69" spans="1:7">
      <c r="A69" s="24" t="s">
        <v>60</v>
      </c>
      <c r="B69" s="2"/>
      <c r="C69" s="2"/>
      <c r="D69" s="2"/>
      <c r="E69" s="2"/>
      <c r="F69" s="2"/>
      <c r="G69" s="25">
        <f>2.2/210*1000</f>
        <v>10.4761904761905</v>
      </c>
    </row>
    <row r="70" spans="1:7">
      <c r="A70" s="24" t="s">
        <v>61</v>
      </c>
      <c r="B70" s="2"/>
      <c r="C70" s="2"/>
      <c r="D70" s="2"/>
      <c r="E70" s="2"/>
      <c r="F70" s="2"/>
      <c r="G70" s="26">
        <f>10/12/1000*28.21*G11</f>
        <v>0.211575</v>
      </c>
    </row>
    <row r="71" spans="1:7">
      <c r="A71" s="2" t="s">
        <v>62</v>
      </c>
      <c r="B71" s="2"/>
      <c r="C71" s="2"/>
      <c r="D71" s="2"/>
      <c r="E71" s="2"/>
      <c r="F71" s="2"/>
      <c r="G71" s="26">
        <f>2*G69/12/1000*28.21</f>
        <v>0.0492555555555556</v>
      </c>
    </row>
    <row r="72" spans="1:7">
      <c r="A72" s="24"/>
      <c r="B72" s="2"/>
      <c r="C72" s="27"/>
      <c r="D72" s="27"/>
      <c r="E72" s="27"/>
      <c r="F72" s="27"/>
      <c r="G72" s="26">
        <f>(0.0009+0.0018+0.075)*28.21</f>
        <v>2.191917</v>
      </c>
    </row>
    <row r="73" spans="1:7">
      <c r="A73" s="24"/>
      <c r="B73" s="2"/>
      <c r="C73" s="27"/>
      <c r="D73" s="27"/>
      <c r="E73" s="27"/>
      <c r="F73" s="27"/>
      <c r="G73" s="28">
        <f>G66+G67+G68+G70+G71+G72</f>
        <v>5.45557898412698</v>
      </c>
    </row>
    <row r="74" spans="1:7">
      <c r="A74" s="29" t="s">
        <v>63</v>
      </c>
      <c r="B74" s="28">
        <f>G78</f>
        <v>4.08829090155524</v>
      </c>
      <c r="C74" s="27"/>
      <c r="D74" s="27"/>
      <c r="E74" s="27"/>
      <c r="F74" s="27"/>
      <c r="G74" s="27">
        <v>924.8</v>
      </c>
    </row>
    <row r="75" spans="1:7">
      <c r="A75" s="2" t="s">
        <v>64</v>
      </c>
      <c r="B75" s="2"/>
      <c r="C75" s="27"/>
      <c r="D75" s="27"/>
      <c r="E75" s="27"/>
      <c r="F75" s="27"/>
      <c r="G75" s="27">
        <f>G74/8</f>
        <v>115.6</v>
      </c>
    </row>
    <row r="76" spans="1:7">
      <c r="A76" s="2" t="s">
        <v>65</v>
      </c>
      <c r="B76" s="2"/>
      <c r="C76" s="27"/>
      <c r="D76" s="27"/>
      <c r="E76" s="27"/>
      <c r="F76" s="27"/>
      <c r="G76" s="30">
        <f>G75/G6*G7/30/24*1</f>
        <v>0.00204501458197496</v>
      </c>
    </row>
    <row r="77" spans="1:7">
      <c r="A77" s="2"/>
      <c r="B77" s="2"/>
      <c r="C77" s="27"/>
      <c r="D77" s="27"/>
      <c r="E77" s="27"/>
      <c r="F77" s="27"/>
      <c r="G77" s="27">
        <v>1999.15</v>
      </c>
    </row>
    <row r="78" spans="1:7">
      <c r="A78" s="31"/>
      <c r="B78" s="27"/>
      <c r="C78" s="27"/>
      <c r="D78" s="27"/>
      <c r="E78" s="27"/>
      <c r="F78" s="27"/>
      <c r="G78" s="28">
        <f>G76*G77</f>
        <v>4.08829090155524</v>
      </c>
    </row>
    <row r="79" spans="1:7">
      <c r="A79" s="13" t="s">
        <v>67</v>
      </c>
      <c r="B79" s="24">
        <f>G84+G89</f>
        <v>7.66666666666667</v>
      </c>
      <c r="C79" s="27"/>
      <c r="D79" s="27"/>
      <c r="E79" s="27"/>
      <c r="F79" s="27"/>
      <c r="G79" s="27">
        <f>G84+G89</f>
        <v>7.66666666666667</v>
      </c>
    </row>
    <row r="80" spans="1:7">
      <c r="A80" s="27" t="s">
        <v>68</v>
      </c>
      <c r="B80" s="27"/>
      <c r="C80" s="27"/>
      <c r="D80" s="27"/>
      <c r="E80" s="27"/>
      <c r="F80" s="27"/>
      <c r="G80" s="27">
        <v>1.3</v>
      </c>
    </row>
    <row r="81" spans="1:7">
      <c r="A81" s="27" t="s">
        <v>69</v>
      </c>
      <c r="B81" s="27"/>
      <c r="C81" s="27"/>
      <c r="D81" s="27"/>
      <c r="E81" s="27"/>
      <c r="F81" s="27"/>
      <c r="G81" s="27">
        <v>1248</v>
      </c>
    </row>
    <row r="82" spans="1:7">
      <c r="A82" s="27" t="s">
        <v>70</v>
      </c>
      <c r="B82" s="27"/>
      <c r="C82" s="27"/>
      <c r="D82" s="27"/>
      <c r="E82" s="27"/>
      <c r="F82" s="27"/>
      <c r="G82" s="27">
        <v>8</v>
      </c>
    </row>
    <row r="83" spans="1:7">
      <c r="A83" s="27" t="s">
        <v>71</v>
      </c>
      <c r="B83" s="27"/>
      <c r="C83" s="27"/>
      <c r="D83" s="27"/>
      <c r="E83" s="27"/>
      <c r="F83" s="27"/>
      <c r="G83" s="27">
        <f>G81/8</f>
        <v>156</v>
      </c>
    </row>
    <row r="84" spans="1:7">
      <c r="A84" s="27" t="s">
        <v>72</v>
      </c>
      <c r="B84" s="27"/>
      <c r="C84" s="27"/>
      <c r="D84" s="27"/>
      <c r="E84" s="27"/>
      <c r="F84" s="27"/>
      <c r="G84" s="27">
        <f>G83/G9/G11</f>
        <v>4.33333333333333</v>
      </c>
    </row>
    <row r="85" spans="1:7">
      <c r="A85" s="27" t="s">
        <v>73</v>
      </c>
      <c r="B85" s="27"/>
      <c r="C85" s="27"/>
      <c r="D85" s="27"/>
      <c r="E85" s="27"/>
      <c r="F85" s="27"/>
      <c r="G85" s="27">
        <v>1.04</v>
      </c>
    </row>
    <row r="86" spans="1:7">
      <c r="A86" s="27" t="s">
        <v>74</v>
      </c>
      <c r="B86" s="27"/>
      <c r="C86" s="27"/>
      <c r="D86" s="27"/>
      <c r="E86" s="27"/>
      <c r="F86" s="27"/>
      <c r="G86" s="27">
        <v>960</v>
      </c>
    </row>
    <row r="87" spans="1:7">
      <c r="A87" s="27" t="s">
        <v>70</v>
      </c>
      <c r="B87" s="27"/>
      <c r="C87" s="27"/>
      <c r="D87" s="27"/>
      <c r="E87" s="27"/>
      <c r="F87" s="27"/>
      <c r="G87" s="27">
        <v>8</v>
      </c>
    </row>
    <row r="88" spans="1:7">
      <c r="A88" s="27" t="s">
        <v>75</v>
      </c>
      <c r="B88" s="27"/>
      <c r="C88" s="27"/>
      <c r="D88" s="27"/>
      <c r="E88" s="27"/>
      <c r="F88" s="27"/>
      <c r="G88" s="27">
        <f>G86/G87</f>
        <v>120</v>
      </c>
    </row>
    <row r="89" spans="1:7">
      <c r="A89" s="27" t="s">
        <v>76</v>
      </c>
      <c r="B89" s="27"/>
      <c r="C89" s="27"/>
      <c r="D89" s="27"/>
      <c r="E89" s="27"/>
      <c r="F89" s="27"/>
      <c r="G89" s="27">
        <f>G88/G9/G11</f>
        <v>3.33333333333333</v>
      </c>
    </row>
    <row r="90" spans="1:7">
      <c r="A90" s="27" t="s">
        <v>77</v>
      </c>
      <c r="B90" s="32"/>
      <c r="C90" s="2" t="s">
        <v>78</v>
      </c>
      <c r="D90" s="2"/>
      <c r="E90" s="2"/>
      <c r="F90" s="2"/>
      <c r="G90" s="2">
        <f>G84+G89</f>
        <v>7.66666666666667</v>
      </c>
    </row>
    <row r="91" spans="1:7">
      <c r="A91" s="33" t="s">
        <v>79</v>
      </c>
      <c r="B91" s="33"/>
      <c r="C91" s="2"/>
      <c r="D91" s="2"/>
      <c r="E91" s="2"/>
      <c r="F91" s="2"/>
      <c r="G91" s="2"/>
    </row>
    <row r="92" spans="1:7">
      <c r="A92" s="34" t="s">
        <v>80</v>
      </c>
      <c r="B92" s="35"/>
      <c r="C92" s="2"/>
      <c r="D92" s="2"/>
      <c r="E92" s="2"/>
      <c r="F92" s="2"/>
      <c r="G92" s="2"/>
    </row>
    <row r="93" spans="1:7">
      <c r="A93" s="36" t="s">
        <v>81</v>
      </c>
      <c r="B93" s="36"/>
      <c r="C93" s="37"/>
      <c r="D93" s="37"/>
      <c r="E93" s="37"/>
      <c r="F93" s="37"/>
      <c r="G93" s="37"/>
    </row>
    <row r="94" ht="28.5" spans="1:7">
      <c r="A94" s="36" t="s">
        <v>82</v>
      </c>
      <c r="B94" s="36"/>
      <c r="C94" s="37"/>
      <c r="D94" s="37"/>
      <c r="E94" s="37"/>
      <c r="F94" s="37"/>
      <c r="G94" s="38">
        <f>G17*G11</f>
        <v>96.6845911111111</v>
      </c>
    </row>
    <row r="95" spans="1:7">
      <c r="A95" s="36" t="s">
        <v>83</v>
      </c>
      <c r="B95" s="36"/>
      <c r="C95" s="37"/>
      <c r="D95" s="37"/>
      <c r="E95" s="37"/>
      <c r="F95" s="37"/>
      <c r="G95" s="39">
        <f>G26*G11</f>
        <v>1069.15972222222</v>
      </c>
    </row>
    <row r="96" ht="42.75" spans="1:7">
      <c r="A96" s="36" t="s">
        <v>84</v>
      </c>
      <c r="B96" s="36"/>
      <c r="C96" s="37"/>
      <c r="D96" s="37"/>
      <c r="E96" s="37"/>
      <c r="F96" s="38"/>
      <c r="G96" s="37">
        <v>0</v>
      </c>
    </row>
    <row r="97" ht="28.5" spans="1:7">
      <c r="A97" s="36" t="s">
        <v>85</v>
      </c>
      <c r="B97" s="36"/>
      <c r="C97" s="37"/>
      <c r="D97" s="37"/>
      <c r="E97" s="37"/>
      <c r="F97" s="37"/>
      <c r="G97" s="38">
        <f>G43*G11</f>
        <v>185.059863761253</v>
      </c>
    </row>
    <row r="98" spans="1:7">
      <c r="A98" s="36" t="s">
        <v>86</v>
      </c>
      <c r="B98" s="36"/>
      <c r="C98" s="37"/>
      <c r="D98" s="37"/>
      <c r="E98" s="37"/>
      <c r="F98" s="37"/>
      <c r="G98" s="38">
        <f>G97+G96+G95+G94</f>
        <v>1350.90417709459</v>
      </c>
    </row>
    <row r="99" spans="1:7">
      <c r="A99" s="36" t="s">
        <v>87</v>
      </c>
      <c r="B99" s="40"/>
      <c r="C99" s="37"/>
      <c r="D99" s="37"/>
      <c r="E99" s="37"/>
      <c r="F99" s="37"/>
      <c r="G99" s="38">
        <f>G98/G11</f>
        <v>150.100464121621</v>
      </c>
    </row>
    <row r="100" ht="15.75" spans="1:8">
      <c r="A100" s="41" t="s">
        <v>88</v>
      </c>
      <c r="B100" s="42"/>
      <c r="C100" s="37"/>
      <c r="D100" s="37"/>
      <c r="E100" s="37"/>
      <c r="F100" s="37"/>
      <c r="G100" s="38">
        <f>G99*G9</f>
        <v>600.401856486483</v>
      </c>
      <c r="H100" s="43" t="s">
        <v>117</v>
      </c>
    </row>
    <row r="101" spans="7:7">
      <c r="G101" s="44" t="s">
        <v>118</v>
      </c>
    </row>
  </sheetData>
  <mergeCells count="1">
    <mergeCell ref="A37:B3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H103"/>
  <sheetViews>
    <sheetView topLeftCell="A82" workbookViewId="0">
      <selection activeCell="O9" sqref="O9"/>
    </sheetView>
  </sheetViews>
  <sheetFormatPr defaultColWidth="9" defaultRowHeight="15" outlineLevelCol="7"/>
  <cols>
    <col min="1" max="1" width="36.5714285714286" customWidth="1"/>
  </cols>
  <sheetData>
    <row r="5" spans="1:7">
      <c r="A5" s="1" t="s">
        <v>0</v>
      </c>
      <c r="B5" s="2"/>
      <c r="C5" s="2"/>
      <c r="D5" s="2"/>
      <c r="E5" s="2"/>
      <c r="F5" s="2"/>
      <c r="G5" s="2"/>
    </row>
    <row r="6" spans="1:7">
      <c r="A6" s="3" t="s">
        <v>119</v>
      </c>
      <c r="B6" s="2"/>
      <c r="C6" s="2"/>
      <c r="D6" s="2"/>
      <c r="E6" s="2"/>
      <c r="F6" s="2"/>
      <c r="G6" s="2"/>
    </row>
    <row r="7" spans="1:7">
      <c r="A7" s="3" t="s">
        <v>120</v>
      </c>
      <c r="B7" s="2"/>
      <c r="C7" s="2"/>
      <c r="D7" s="2"/>
      <c r="E7" s="2"/>
      <c r="F7" s="2"/>
      <c r="G7" s="2"/>
    </row>
    <row r="8" spans="1:7">
      <c r="A8" s="3" t="s">
        <v>3</v>
      </c>
      <c r="B8" s="2">
        <v>4396.6</v>
      </c>
      <c r="C8" s="2"/>
      <c r="D8" s="2"/>
      <c r="E8" s="2"/>
      <c r="F8" s="2"/>
      <c r="G8" s="2">
        <f>B8</f>
        <v>4396.6</v>
      </c>
    </row>
    <row r="9" spans="1:7">
      <c r="A9" s="4" t="s">
        <v>4</v>
      </c>
      <c r="B9" s="2">
        <v>56</v>
      </c>
      <c r="C9" s="2"/>
      <c r="D9" s="2"/>
      <c r="E9" s="2"/>
      <c r="F9" s="2"/>
      <c r="G9" s="2">
        <f t="shared" ref="G9:G19" si="0">B9</f>
        <v>56</v>
      </c>
    </row>
    <row r="10" spans="1:7">
      <c r="A10" s="4" t="s">
        <v>5</v>
      </c>
      <c r="B10" s="2">
        <v>1</v>
      </c>
      <c r="C10" s="2"/>
      <c r="D10" s="2"/>
      <c r="E10" s="2"/>
      <c r="F10" s="2"/>
      <c r="G10" s="2">
        <v>1</v>
      </c>
    </row>
    <row r="11" spans="1:7">
      <c r="A11" s="4" t="s">
        <v>6</v>
      </c>
      <c r="B11" s="2">
        <f>B10*4</f>
        <v>4</v>
      </c>
      <c r="C11" s="2"/>
      <c r="D11" s="2"/>
      <c r="E11" s="2"/>
      <c r="F11" s="2"/>
      <c r="G11" s="2">
        <f t="shared" si="0"/>
        <v>4</v>
      </c>
    </row>
    <row r="12" spans="1:7">
      <c r="A12" s="4" t="s">
        <v>7</v>
      </c>
      <c r="B12" s="2">
        <v>12</v>
      </c>
      <c r="C12" s="2"/>
      <c r="D12" s="2"/>
      <c r="E12" s="2"/>
      <c r="F12" s="2"/>
      <c r="G12" s="2">
        <f t="shared" si="0"/>
        <v>12</v>
      </c>
    </row>
    <row r="13" spans="1:7">
      <c r="A13" s="3" t="s">
        <v>8</v>
      </c>
      <c r="B13" s="2">
        <v>9</v>
      </c>
      <c r="C13" s="2"/>
      <c r="D13" s="2"/>
      <c r="E13" s="2"/>
      <c r="F13" s="2"/>
      <c r="G13" s="2">
        <f t="shared" si="0"/>
        <v>9</v>
      </c>
    </row>
    <row r="14" ht="30" spans="1:7">
      <c r="A14" s="4" t="s">
        <v>9</v>
      </c>
      <c r="B14" s="20">
        <f>B15+B16+B18+B17</f>
        <v>153830</v>
      </c>
      <c r="C14" s="2"/>
      <c r="D14" s="2"/>
      <c r="E14" s="2"/>
      <c r="F14" s="2"/>
      <c r="G14" s="2">
        <f t="shared" si="0"/>
        <v>153830</v>
      </c>
    </row>
    <row r="15" spans="1:7">
      <c r="A15" s="3" t="s">
        <v>10</v>
      </c>
      <c r="B15" s="20">
        <v>19530</v>
      </c>
      <c r="C15" s="2"/>
      <c r="D15" s="2"/>
      <c r="E15" s="2"/>
      <c r="F15" s="2"/>
      <c r="G15" s="2">
        <f t="shared" si="0"/>
        <v>19530</v>
      </c>
    </row>
    <row r="16" spans="1:7">
      <c r="A16" s="3" t="s">
        <v>11</v>
      </c>
      <c r="B16" s="20">
        <v>97073</v>
      </c>
      <c r="C16" s="2"/>
      <c r="D16" s="2"/>
      <c r="E16" s="2"/>
      <c r="F16" s="2"/>
      <c r="G16" s="2">
        <f t="shared" si="0"/>
        <v>97073</v>
      </c>
    </row>
    <row r="17" spans="1:7">
      <c r="A17" s="3" t="s">
        <v>12</v>
      </c>
      <c r="B17" s="20">
        <v>24877</v>
      </c>
      <c r="C17" s="2"/>
      <c r="D17" s="2"/>
      <c r="E17" s="2"/>
      <c r="F17" s="2"/>
      <c r="G17" s="2">
        <f t="shared" si="0"/>
        <v>24877</v>
      </c>
    </row>
    <row r="18" spans="1:7">
      <c r="A18" s="3" t="s">
        <v>13</v>
      </c>
      <c r="B18" s="20">
        <v>12350</v>
      </c>
      <c r="C18" s="2"/>
      <c r="D18" s="2"/>
      <c r="E18" s="2"/>
      <c r="F18" s="2"/>
      <c r="G18" s="2">
        <f t="shared" si="0"/>
        <v>12350</v>
      </c>
    </row>
    <row r="19" spans="1:7">
      <c r="A19" s="5" t="s">
        <v>14</v>
      </c>
      <c r="B19" s="6">
        <f>B26</f>
        <v>10.742732345679</v>
      </c>
      <c r="C19" s="2"/>
      <c r="D19" s="2"/>
      <c r="E19" s="2"/>
      <c r="F19" s="2"/>
      <c r="G19" s="7">
        <f t="shared" si="0"/>
        <v>10.742732345679</v>
      </c>
    </row>
    <row r="20" spans="1:7">
      <c r="A20" s="3" t="s">
        <v>15</v>
      </c>
      <c r="B20" s="8">
        <v>14232</v>
      </c>
      <c r="C20" s="2"/>
      <c r="D20" s="2"/>
      <c r="E20" s="2"/>
      <c r="F20" s="2"/>
      <c r="G20" s="2"/>
    </row>
    <row r="21" spans="1:7">
      <c r="A21" s="3" t="s">
        <v>16</v>
      </c>
      <c r="B21" s="7">
        <v>100</v>
      </c>
      <c r="C21" s="2"/>
      <c r="D21" s="2"/>
      <c r="E21" s="2"/>
      <c r="F21" s="2"/>
      <c r="G21" s="2"/>
    </row>
    <row r="22" spans="1:7">
      <c r="A22" s="3" t="s">
        <v>17</v>
      </c>
      <c r="B22" s="8">
        <f>B20*12/100</f>
        <v>1707.84</v>
      </c>
      <c r="C22" s="2"/>
      <c r="D22" s="2"/>
      <c r="E22" s="2"/>
      <c r="F22" s="2"/>
      <c r="G22" s="2"/>
    </row>
    <row r="23" spans="1:7">
      <c r="A23" s="3" t="s">
        <v>18</v>
      </c>
      <c r="B23" s="7">
        <v>0</v>
      </c>
      <c r="C23" s="2"/>
      <c r="D23" s="2"/>
      <c r="E23" s="2"/>
      <c r="F23" s="2"/>
      <c r="G23" s="2"/>
    </row>
    <row r="24" spans="1:7">
      <c r="A24" s="3" t="s">
        <v>19</v>
      </c>
      <c r="B24" s="9">
        <f>(B20+B21+B22)*30.2%</f>
        <v>4844.03168</v>
      </c>
      <c r="C24" s="2"/>
      <c r="D24" s="2"/>
      <c r="E24" s="2"/>
      <c r="F24" s="2"/>
      <c r="G24" s="2"/>
    </row>
    <row r="25" spans="1:7">
      <c r="A25" s="3" t="s">
        <v>20</v>
      </c>
      <c r="B25" s="10">
        <f>SUM(B20:B24)</f>
        <v>20883.87168</v>
      </c>
      <c r="C25" s="2"/>
      <c r="D25" s="2"/>
      <c r="E25" s="2"/>
      <c r="F25" s="2"/>
      <c r="G25" s="2"/>
    </row>
    <row r="26" ht="30" spans="1:7">
      <c r="A26" s="11" t="s">
        <v>21</v>
      </c>
      <c r="B26" s="7">
        <f>B25/18/12*1/B13</f>
        <v>10.742732345679</v>
      </c>
      <c r="C26" s="2"/>
      <c r="D26" s="2"/>
      <c r="E26" s="2"/>
      <c r="F26" s="2"/>
      <c r="G26" s="2"/>
    </row>
    <row r="27" spans="1:7">
      <c r="A27" s="3"/>
      <c r="B27" s="12"/>
      <c r="C27" s="2"/>
      <c r="D27" s="2"/>
      <c r="E27" s="2"/>
      <c r="F27" s="2"/>
      <c r="G27" s="2"/>
    </row>
    <row r="28" spans="1:7">
      <c r="A28" s="5" t="s">
        <v>22</v>
      </c>
      <c r="B28" s="13"/>
      <c r="C28" s="13"/>
      <c r="D28" s="14">
        <f>B34</f>
        <v>118.695987654321</v>
      </c>
      <c r="E28" s="2"/>
      <c r="F28" s="2"/>
      <c r="G28" s="7">
        <f>D28</f>
        <v>118.695987654321</v>
      </c>
    </row>
    <row r="29" spans="1:7">
      <c r="A29" s="15" t="s">
        <v>23</v>
      </c>
      <c r="B29" s="2">
        <f>B14</f>
        <v>153830</v>
      </c>
      <c r="C29" s="2"/>
      <c r="D29" s="2"/>
      <c r="E29" s="2"/>
      <c r="F29" s="2"/>
      <c r="G29" s="2"/>
    </row>
    <row r="30" ht="30" spans="1:7">
      <c r="A30" s="4" t="s">
        <v>24</v>
      </c>
      <c r="B30" s="2">
        <v>36</v>
      </c>
      <c r="C30" s="2"/>
      <c r="D30" s="2"/>
      <c r="E30" s="2"/>
      <c r="F30" s="2"/>
      <c r="G30" s="2"/>
    </row>
    <row r="31" spans="1:7">
      <c r="A31" s="3"/>
      <c r="B31" s="2"/>
      <c r="C31" s="2"/>
      <c r="D31" s="2"/>
      <c r="E31" s="2"/>
      <c r="F31" s="2"/>
      <c r="G31" s="2"/>
    </row>
    <row r="32" ht="30" spans="1:7">
      <c r="A32" s="4" t="s">
        <v>25</v>
      </c>
      <c r="B32" s="9">
        <f>B29/36</f>
        <v>4273.05555555556</v>
      </c>
      <c r="C32" s="2"/>
      <c r="D32" s="2"/>
      <c r="E32" s="2"/>
      <c r="F32" s="2"/>
      <c r="G32" s="2"/>
    </row>
    <row r="33" spans="1:7">
      <c r="A33" s="3" t="s">
        <v>26</v>
      </c>
      <c r="B33" s="7">
        <f>B32/B11</f>
        <v>1068.26388888889</v>
      </c>
      <c r="C33" s="2"/>
      <c r="D33" s="2"/>
      <c r="E33" s="2"/>
      <c r="F33" s="2"/>
      <c r="G33" s="2"/>
    </row>
    <row r="34" spans="1:7">
      <c r="A34" s="16" t="s">
        <v>27</v>
      </c>
      <c r="B34" s="17">
        <f>B33/B13</f>
        <v>118.695987654321</v>
      </c>
      <c r="C34" s="2"/>
      <c r="D34" s="2"/>
      <c r="E34" s="2"/>
      <c r="F34" s="2"/>
      <c r="G34" s="2"/>
    </row>
    <row r="35" spans="1:7">
      <c r="A35" s="13" t="s">
        <v>28</v>
      </c>
      <c r="B35" s="18"/>
      <c r="C35" s="19"/>
      <c r="D35" s="19"/>
      <c r="E35" s="2"/>
      <c r="F35" s="2"/>
      <c r="G35" s="2"/>
    </row>
    <row r="36" spans="1:7">
      <c r="A36" s="20" t="s">
        <v>29</v>
      </c>
      <c r="B36" s="3"/>
      <c r="C36" s="2"/>
      <c r="D36" s="2"/>
      <c r="E36" s="2"/>
      <c r="F36" s="2"/>
      <c r="G36" s="2"/>
    </row>
    <row r="37" spans="1:7">
      <c r="A37" s="21" t="s">
        <v>30</v>
      </c>
      <c r="B37" s="3"/>
      <c r="C37" s="2"/>
      <c r="D37" s="2"/>
      <c r="E37" s="2"/>
      <c r="F37" s="2"/>
      <c r="G37" s="2"/>
    </row>
    <row r="38" spans="1:7">
      <c r="A38" s="21" t="s">
        <v>31</v>
      </c>
      <c r="B38" s="3"/>
      <c r="C38" s="2"/>
      <c r="D38" s="2"/>
      <c r="E38" s="2"/>
      <c r="F38" s="2"/>
      <c r="G38" s="7">
        <f>B45</f>
        <v>20.5622070845836</v>
      </c>
    </row>
    <row r="39" spans="1:7">
      <c r="A39" s="22" t="s">
        <v>32</v>
      </c>
      <c r="B39" s="22"/>
      <c r="C39" s="2"/>
      <c r="D39" s="2"/>
      <c r="E39" s="2"/>
      <c r="F39" s="2"/>
      <c r="G39" s="2"/>
    </row>
    <row r="40" spans="1:7">
      <c r="A40" s="21" t="s">
        <v>33</v>
      </c>
      <c r="B40" s="3"/>
      <c r="C40" s="2"/>
      <c r="D40" s="2"/>
      <c r="E40" s="2"/>
      <c r="F40" s="2"/>
      <c r="G40" s="7">
        <f>G19</f>
        <v>10.742732345679</v>
      </c>
    </row>
    <row r="41" spans="1:7">
      <c r="A41" s="21" t="s">
        <v>34</v>
      </c>
      <c r="B41" s="3"/>
      <c r="C41" s="2"/>
      <c r="D41" s="2"/>
      <c r="E41" s="2"/>
      <c r="F41" s="2"/>
      <c r="G41" s="7">
        <f>(G37+G38+G39)/G40</f>
        <v>1.91405746908088</v>
      </c>
    </row>
    <row r="42" spans="1:7">
      <c r="A42" s="21" t="s">
        <v>35</v>
      </c>
      <c r="B42" s="3"/>
      <c r="C42" s="2"/>
      <c r="D42" s="2"/>
      <c r="E42" s="2"/>
      <c r="F42" s="2"/>
      <c r="G42" s="7">
        <f>G40</f>
        <v>10.742732345679</v>
      </c>
    </row>
    <row r="43" spans="1:7">
      <c r="A43" s="21" t="s">
        <v>36</v>
      </c>
      <c r="B43" s="3"/>
      <c r="C43" s="2"/>
      <c r="D43" s="2"/>
      <c r="E43" s="2"/>
      <c r="F43" s="2"/>
      <c r="G43" s="7">
        <f>G38</f>
        <v>20.5622070845836</v>
      </c>
    </row>
    <row r="44" spans="1:7">
      <c r="A44" s="21"/>
      <c r="B44" s="3"/>
      <c r="C44" s="2"/>
      <c r="D44" s="2"/>
      <c r="E44" s="2"/>
      <c r="F44" s="2"/>
      <c r="G44" s="7"/>
    </row>
    <row r="45" spans="1:7">
      <c r="A45" s="5" t="s">
        <v>37</v>
      </c>
      <c r="B45" s="14">
        <f>B47</f>
        <v>20.5622070845836</v>
      </c>
      <c r="C45" s="19"/>
      <c r="D45" s="2"/>
      <c r="E45" s="2"/>
      <c r="F45" s="2"/>
      <c r="G45" s="7">
        <f>B45</f>
        <v>20.5622070845836</v>
      </c>
    </row>
    <row r="46" spans="1:7">
      <c r="A46" s="23"/>
      <c r="B46" s="20"/>
      <c r="C46" s="20"/>
      <c r="D46" s="2"/>
      <c r="E46" s="2"/>
      <c r="F46" s="2"/>
      <c r="G46" s="2"/>
    </row>
    <row r="47" spans="1:7">
      <c r="A47" s="3" t="s">
        <v>38</v>
      </c>
      <c r="B47" s="7">
        <f>B56+B57+B81</f>
        <v>20.5622070845836</v>
      </c>
      <c r="C47" s="2"/>
      <c r="D47" s="2"/>
      <c r="E47" s="2"/>
      <c r="F47" s="2"/>
      <c r="G47" s="2"/>
    </row>
    <row r="48" spans="1:7">
      <c r="A48" s="3" t="s">
        <v>39</v>
      </c>
      <c r="B48" s="7"/>
      <c r="C48" s="2"/>
      <c r="D48" s="2"/>
      <c r="E48" s="2"/>
      <c r="F48" s="2"/>
      <c r="G48" s="2"/>
    </row>
    <row r="49" spans="1:7">
      <c r="A49" s="3" t="s">
        <v>15</v>
      </c>
      <c r="B49" s="2">
        <v>12792</v>
      </c>
      <c r="C49" s="2"/>
      <c r="D49" s="2"/>
      <c r="E49" s="2"/>
      <c r="F49" s="2"/>
      <c r="G49" s="2"/>
    </row>
    <row r="50" spans="1:7">
      <c r="A50" s="3" t="s">
        <v>40</v>
      </c>
      <c r="B50" s="2">
        <v>40</v>
      </c>
      <c r="C50" s="2"/>
      <c r="D50" s="2"/>
      <c r="E50" s="2"/>
      <c r="F50" s="2"/>
      <c r="G50" s="2"/>
    </row>
    <row r="51" spans="1:7">
      <c r="A51" s="3" t="s">
        <v>41</v>
      </c>
      <c r="B51" s="2">
        <v>4</v>
      </c>
      <c r="C51" s="2"/>
      <c r="D51" s="2"/>
      <c r="E51" s="2"/>
      <c r="F51" s="2"/>
      <c r="G51" s="2"/>
    </row>
    <row r="52" spans="1:7">
      <c r="A52" s="3" t="s">
        <v>42</v>
      </c>
      <c r="B52" s="2">
        <v>1</v>
      </c>
      <c r="C52" s="2"/>
      <c r="D52" s="2"/>
      <c r="E52" s="2"/>
      <c r="F52" s="2"/>
      <c r="G52" s="2"/>
    </row>
    <row r="53" spans="1:7">
      <c r="A53" s="3" t="s">
        <v>43</v>
      </c>
      <c r="B53" s="2">
        <f>B13</f>
        <v>9</v>
      </c>
      <c r="C53" s="2"/>
      <c r="D53" s="2"/>
      <c r="E53" s="2"/>
      <c r="F53" s="2"/>
      <c r="G53" s="2"/>
    </row>
    <row r="54" spans="1:7">
      <c r="A54" s="3" t="s">
        <v>44</v>
      </c>
      <c r="B54" s="7">
        <f>B49/B50/B51/B52/B53</f>
        <v>8.88333333333333</v>
      </c>
      <c r="C54" s="2"/>
      <c r="D54" s="2"/>
      <c r="E54" s="2"/>
      <c r="F54" s="2"/>
      <c r="G54" s="2"/>
    </row>
    <row r="55" spans="1:7">
      <c r="A55" s="3" t="s">
        <v>45</v>
      </c>
      <c r="B55" s="7">
        <f>B54*30.2/100</f>
        <v>2.68276666666667</v>
      </c>
      <c r="C55" s="2"/>
      <c r="D55" s="2"/>
      <c r="E55" s="2"/>
      <c r="F55" s="2"/>
      <c r="G55" s="2"/>
    </row>
    <row r="56" spans="1:7">
      <c r="A56" s="3" t="s">
        <v>20</v>
      </c>
      <c r="B56" s="7">
        <f>B54+B55</f>
        <v>11.5661</v>
      </c>
      <c r="C56" s="2"/>
      <c r="D56" s="2"/>
      <c r="E56" s="2"/>
      <c r="F56" s="2"/>
      <c r="G56" s="2"/>
    </row>
    <row r="57" spans="1:7">
      <c r="A57" s="13" t="s">
        <v>46</v>
      </c>
      <c r="B57" s="14">
        <f>(B63+B64+B76)/B13</f>
        <v>1.32944041791697</v>
      </c>
      <c r="C57" s="19"/>
      <c r="D57" s="19"/>
      <c r="E57" s="2"/>
      <c r="F57" s="2"/>
      <c r="G57" s="7">
        <f>B57</f>
        <v>1.32944041791697</v>
      </c>
    </row>
    <row r="58" spans="1:7">
      <c r="A58" s="3" t="s">
        <v>47</v>
      </c>
      <c r="B58" s="2">
        <v>65438</v>
      </c>
      <c r="C58" s="2"/>
      <c r="D58" s="2"/>
      <c r="E58" s="2"/>
      <c r="F58" s="2"/>
      <c r="G58" s="2"/>
    </row>
    <row r="59" spans="1:7">
      <c r="A59" s="15" t="s">
        <v>48</v>
      </c>
      <c r="B59" s="2">
        <v>210</v>
      </c>
      <c r="C59" s="2"/>
      <c r="D59" s="2"/>
      <c r="E59" s="2"/>
      <c r="F59" s="2"/>
      <c r="G59" s="2"/>
    </row>
    <row r="60" spans="1:7">
      <c r="A60" s="3" t="s">
        <v>49</v>
      </c>
      <c r="B60" s="2">
        <v>12</v>
      </c>
      <c r="C60" s="2"/>
      <c r="D60" s="2"/>
      <c r="E60" s="2"/>
      <c r="F60" s="2"/>
      <c r="G60" s="2"/>
    </row>
    <row r="61" spans="1:7">
      <c r="A61" s="3" t="s">
        <v>50</v>
      </c>
      <c r="B61" s="2">
        <v>7.32</v>
      </c>
      <c r="C61" s="2"/>
      <c r="D61" s="2"/>
      <c r="E61" s="2"/>
      <c r="F61" s="2"/>
      <c r="G61" s="2"/>
    </row>
    <row r="62" spans="1:7">
      <c r="A62" s="3" t="s">
        <v>51</v>
      </c>
      <c r="B62" s="9">
        <f>B58/B59/B60</f>
        <v>25.9674603174603</v>
      </c>
      <c r="C62" s="2"/>
      <c r="D62" s="2"/>
      <c r="E62" s="2"/>
      <c r="F62" s="2"/>
      <c r="G62" s="2"/>
    </row>
    <row r="63" spans="1:7">
      <c r="A63" s="3" t="s">
        <v>52</v>
      </c>
      <c r="B63" s="7">
        <f>B62/B8*B9*B61</f>
        <v>2.42109387557052</v>
      </c>
      <c r="C63" s="2"/>
      <c r="D63" s="2"/>
      <c r="E63" s="2"/>
      <c r="F63" s="2"/>
      <c r="G63" s="7">
        <f>B63</f>
        <v>2.42109387557052</v>
      </c>
    </row>
    <row r="64" spans="1:7">
      <c r="A64" s="13" t="s">
        <v>53</v>
      </c>
      <c r="B64" s="14">
        <f>G75</f>
        <v>5.45557898412698</v>
      </c>
      <c r="C64" s="2"/>
      <c r="D64" s="2"/>
      <c r="E64" s="2"/>
      <c r="F64" s="2"/>
      <c r="G64" s="14">
        <f>B64</f>
        <v>5.45557898412698</v>
      </c>
    </row>
    <row r="65" spans="1:7">
      <c r="A65" s="24" t="s">
        <v>54</v>
      </c>
      <c r="B65" s="2"/>
      <c r="C65" s="2"/>
      <c r="D65" s="2"/>
      <c r="E65" s="2"/>
      <c r="F65" s="2"/>
      <c r="G65" s="2">
        <v>2.4</v>
      </c>
    </row>
    <row r="66" spans="1:7">
      <c r="A66" s="2" t="s">
        <v>55</v>
      </c>
      <c r="B66" s="2"/>
      <c r="C66" s="2"/>
      <c r="D66" s="2"/>
      <c r="E66" s="2"/>
      <c r="F66" s="2"/>
      <c r="G66" s="2">
        <v>210</v>
      </c>
    </row>
    <row r="67" spans="1:7">
      <c r="A67" s="24" t="s">
        <v>56</v>
      </c>
      <c r="B67" s="2"/>
      <c r="C67" s="2"/>
      <c r="D67" s="2"/>
      <c r="E67" s="2"/>
      <c r="F67" s="2"/>
      <c r="G67" s="25">
        <f>(G65/G66)*1000</f>
        <v>11.4285714285714</v>
      </c>
    </row>
    <row r="68" spans="1:7">
      <c r="A68" s="2" t="s">
        <v>57</v>
      </c>
      <c r="B68" s="2"/>
      <c r="C68" s="2"/>
      <c r="D68" s="2"/>
      <c r="E68" s="2"/>
      <c r="F68" s="2"/>
      <c r="G68" s="7">
        <f>G67/12/1000*35.16*G13</f>
        <v>0.301371428571429</v>
      </c>
    </row>
    <row r="69" spans="1:7">
      <c r="A69" s="2" t="s">
        <v>58</v>
      </c>
      <c r="B69" s="2"/>
      <c r="C69" s="2"/>
      <c r="D69" s="2"/>
      <c r="E69" s="2"/>
      <c r="F69" s="2"/>
      <c r="G69" s="7">
        <f>2*11/12/1000*35.16</f>
        <v>0.06446</v>
      </c>
    </row>
    <row r="70" spans="1:7">
      <c r="A70" s="2" t="s">
        <v>59</v>
      </c>
      <c r="B70" s="2"/>
      <c r="C70" s="2"/>
      <c r="D70" s="2"/>
      <c r="E70" s="2"/>
      <c r="F70" s="2"/>
      <c r="G70" s="7">
        <f>75/1000*35.16</f>
        <v>2.637</v>
      </c>
    </row>
    <row r="71" spans="1:7">
      <c r="A71" s="24" t="s">
        <v>60</v>
      </c>
      <c r="B71" s="2"/>
      <c r="C71" s="2"/>
      <c r="D71" s="2"/>
      <c r="E71" s="2"/>
      <c r="F71" s="2"/>
      <c r="G71" s="25">
        <f>2.2/210*1000</f>
        <v>10.4761904761905</v>
      </c>
    </row>
    <row r="72" spans="1:7">
      <c r="A72" s="24" t="s">
        <v>61</v>
      </c>
      <c r="B72" s="2"/>
      <c r="C72" s="2"/>
      <c r="D72" s="2"/>
      <c r="E72" s="2"/>
      <c r="F72" s="2"/>
      <c r="G72" s="26">
        <f>10/12/1000*28.21*G13</f>
        <v>0.211575</v>
      </c>
    </row>
    <row r="73" spans="1:7">
      <c r="A73" s="2" t="s">
        <v>62</v>
      </c>
      <c r="B73" s="2"/>
      <c r="C73" s="2"/>
      <c r="D73" s="2"/>
      <c r="E73" s="2"/>
      <c r="F73" s="2"/>
      <c r="G73" s="26">
        <f>2*G71/12/1000*28.21</f>
        <v>0.0492555555555556</v>
      </c>
    </row>
    <row r="74" spans="1:7">
      <c r="A74" s="24"/>
      <c r="B74" s="2"/>
      <c r="C74" s="27"/>
      <c r="D74" s="27"/>
      <c r="E74" s="27"/>
      <c r="F74" s="27"/>
      <c r="G74" s="26">
        <f>(0.0009+0.0018+0.075)*28.21</f>
        <v>2.191917</v>
      </c>
    </row>
    <row r="75" spans="1:7">
      <c r="A75" s="24"/>
      <c r="B75" s="2"/>
      <c r="C75" s="27"/>
      <c r="D75" s="27"/>
      <c r="E75" s="27"/>
      <c r="F75" s="27"/>
      <c r="G75" s="28">
        <f>G68+G69+G70+G72+G73+G74</f>
        <v>5.45557898412698</v>
      </c>
    </row>
    <row r="76" spans="1:7">
      <c r="A76" s="29" t="s">
        <v>63</v>
      </c>
      <c r="B76" s="28">
        <f>G80</f>
        <v>4.08829090155524</v>
      </c>
      <c r="C76" s="27"/>
      <c r="D76" s="27"/>
      <c r="E76" s="27"/>
      <c r="F76" s="27"/>
      <c r="G76" s="27">
        <v>924.8</v>
      </c>
    </row>
    <row r="77" spans="1:7">
      <c r="A77" s="2" t="s">
        <v>64</v>
      </c>
      <c r="B77" s="2"/>
      <c r="C77" s="27"/>
      <c r="D77" s="27"/>
      <c r="E77" s="27"/>
      <c r="F77" s="27"/>
      <c r="G77" s="27">
        <f>G76/8</f>
        <v>115.6</v>
      </c>
    </row>
    <row r="78" spans="1:7">
      <c r="A78" s="2" t="s">
        <v>65</v>
      </c>
      <c r="B78" s="2"/>
      <c r="C78" s="27"/>
      <c r="D78" s="27"/>
      <c r="E78" s="27"/>
      <c r="F78" s="27"/>
      <c r="G78" s="30">
        <f>G77/G8*G9/30/24*1</f>
        <v>0.00204501458197496</v>
      </c>
    </row>
    <row r="79" spans="1:7">
      <c r="A79" s="2"/>
      <c r="B79" s="2"/>
      <c r="C79" s="27"/>
      <c r="D79" s="27"/>
      <c r="E79" s="27"/>
      <c r="F79" s="27"/>
      <c r="G79" s="27">
        <v>1999.15</v>
      </c>
    </row>
    <row r="80" spans="1:7">
      <c r="A80" s="31"/>
      <c r="B80" s="27"/>
      <c r="C80" s="27"/>
      <c r="D80" s="27"/>
      <c r="E80" s="27"/>
      <c r="F80" s="27"/>
      <c r="G80" s="28">
        <f>G78*G79</f>
        <v>4.08829090155524</v>
      </c>
    </row>
    <row r="81" spans="1:7">
      <c r="A81" s="13" t="s">
        <v>67</v>
      </c>
      <c r="B81" s="24">
        <f>G86+G91</f>
        <v>7.66666666666667</v>
      </c>
      <c r="C81" s="27"/>
      <c r="D81" s="27"/>
      <c r="E81" s="27"/>
      <c r="F81" s="27"/>
      <c r="G81" s="27">
        <f>G86+G91</f>
        <v>7.66666666666667</v>
      </c>
    </row>
    <row r="82" spans="1:7">
      <c r="A82" s="27" t="s">
        <v>68</v>
      </c>
      <c r="B82" s="27"/>
      <c r="C82" s="27"/>
      <c r="D82" s="27"/>
      <c r="E82" s="27"/>
      <c r="F82" s="27"/>
      <c r="G82" s="27">
        <v>1.3</v>
      </c>
    </row>
    <row r="83" spans="1:7">
      <c r="A83" s="27" t="s">
        <v>69</v>
      </c>
      <c r="B83" s="27"/>
      <c r="C83" s="27"/>
      <c r="D83" s="27"/>
      <c r="E83" s="27"/>
      <c r="F83" s="27"/>
      <c r="G83" s="27">
        <v>1248</v>
      </c>
    </row>
    <row r="84" spans="1:7">
      <c r="A84" s="27" t="s">
        <v>70</v>
      </c>
      <c r="B84" s="27"/>
      <c r="C84" s="27"/>
      <c r="D84" s="27"/>
      <c r="E84" s="27"/>
      <c r="F84" s="27"/>
      <c r="G84" s="27">
        <v>8</v>
      </c>
    </row>
    <row r="85" spans="1:7">
      <c r="A85" s="27" t="s">
        <v>71</v>
      </c>
      <c r="B85" s="27"/>
      <c r="C85" s="27"/>
      <c r="D85" s="27"/>
      <c r="E85" s="27"/>
      <c r="F85" s="27"/>
      <c r="G85" s="27">
        <f>G83/8</f>
        <v>156</v>
      </c>
    </row>
    <row r="86" spans="1:7">
      <c r="A86" s="27" t="s">
        <v>72</v>
      </c>
      <c r="B86" s="27"/>
      <c r="C86" s="27"/>
      <c r="D86" s="27"/>
      <c r="E86" s="27"/>
      <c r="F86" s="27"/>
      <c r="G86" s="27">
        <f>G85/G11/G13</f>
        <v>4.33333333333333</v>
      </c>
    </row>
    <row r="87" spans="1:7">
      <c r="A87" s="27" t="s">
        <v>73</v>
      </c>
      <c r="B87" s="27"/>
      <c r="C87" s="27"/>
      <c r="D87" s="27"/>
      <c r="E87" s="27"/>
      <c r="F87" s="27"/>
      <c r="G87" s="27">
        <v>1.04</v>
      </c>
    </row>
    <row r="88" spans="1:7">
      <c r="A88" s="27" t="s">
        <v>74</v>
      </c>
      <c r="B88" s="27"/>
      <c r="C88" s="27"/>
      <c r="D88" s="27"/>
      <c r="E88" s="27"/>
      <c r="F88" s="27"/>
      <c r="G88" s="27">
        <v>960</v>
      </c>
    </row>
    <row r="89" spans="1:7">
      <c r="A89" s="27" t="s">
        <v>70</v>
      </c>
      <c r="B89" s="27"/>
      <c r="C89" s="27"/>
      <c r="D89" s="27"/>
      <c r="E89" s="27"/>
      <c r="F89" s="27"/>
      <c r="G89" s="27">
        <v>8</v>
      </c>
    </row>
    <row r="90" spans="1:7">
      <c r="A90" s="27" t="s">
        <v>75</v>
      </c>
      <c r="B90" s="27"/>
      <c r="C90" s="27"/>
      <c r="D90" s="27"/>
      <c r="E90" s="27"/>
      <c r="F90" s="27"/>
      <c r="G90" s="27">
        <f>G88/G89</f>
        <v>120</v>
      </c>
    </row>
    <row r="91" spans="1:7">
      <c r="A91" s="27" t="s">
        <v>76</v>
      </c>
      <c r="B91" s="27"/>
      <c r="C91" s="27"/>
      <c r="D91" s="27"/>
      <c r="E91" s="27"/>
      <c r="F91" s="27"/>
      <c r="G91" s="27">
        <f>G90/G11/G13</f>
        <v>3.33333333333333</v>
      </c>
    </row>
    <row r="92" spans="1:7">
      <c r="A92" s="27" t="s">
        <v>77</v>
      </c>
      <c r="B92" s="32"/>
      <c r="C92" s="2" t="s">
        <v>78</v>
      </c>
      <c r="D92" s="2"/>
      <c r="E92" s="2"/>
      <c r="F92" s="2"/>
      <c r="G92" s="2">
        <f>G86+G91</f>
        <v>7.66666666666667</v>
      </c>
    </row>
    <row r="93" spans="1:7">
      <c r="A93" s="33" t="s">
        <v>79</v>
      </c>
      <c r="B93" s="33"/>
      <c r="C93" s="2"/>
      <c r="D93" s="2"/>
      <c r="E93" s="2"/>
      <c r="F93" s="2"/>
      <c r="G93" s="2"/>
    </row>
    <row r="94" spans="1:7">
      <c r="A94" s="34" t="s">
        <v>80</v>
      </c>
      <c r="B94" s="35"/>
      <c r="C94" s="2"/>
      <c r="D94" s="2"/>
      <c r="E94" s="2"/>
      <c r="F94" s="2"/>
      <c r="G94" s="2"/>
    </row>
    <row r="95" spans="1:7">
      <c r="A95" s="36" t="s">
        <v>81</v>
      </c>
      <c r="B95" s="36"/>
      <c r="C95" s="37"/>
      <c r="D95" s="37"/>
      <c r="E95" s="37"/>
      <c r="F95" s="37"/>
      <c r="G95" s="37"/>
    </row>
    <row r="96" ht="28.5" spans="1:7">
      <c r="A96" s="36" t="s">
        <v>82</v>
      </c>
      <c r="B96" s="36"/>
      <c r="C96" s="37"/>
      <c r="D96" s="37"/>
      <c r="E96" s="37"/>
      <c r="F96" s="37"/>
      <c r="G96" s="38">
        <f>G19*G13</f>
        <v>96.6845911111111</v>
      </c>
    </row>
    <row r="97" spans="1:7">
      <c r="A97" s="36" t="s">
        <v>83</v>
      </c>
      <c r="B97" s="36"/>
      <c r="C97" s="37"/>
      <c r="D97" s="37"/>
      <c r="E97" s="37"/>
      <c r="F97" s="37"/>
      <c r="G97" s="39">
        <f>G28*G13</f>
        <v>1068.26388888889</v>
      </c>
    </row>
    <row r="98" ht="42.75" spans="1:7">
      <c r="A98" s="36" t="s">
        <v>84</v>
      </c>
      <c r="B98" s="36"/>
      <c r="C98" s="37"/>
      <c r="D98" s="37"/>
      <c r="E98" s="37"/>
      <c r="F98" s="38"/>
      <c r="G98" s="37">
        <v>0</v>
      </c>
    </row>
    <row r="99" ht="28.5" spans="1:7">
      <c r="A99" s="36" t="s">
        <v>85</v>
      </c>
      <c r="B99" s="36"/>
      <c r="C99" s="37"/>
      <c r="D99" s="37"/>
      <c r="E99" s="37"/>
      <c r="F99" s="37"/>
      <c r="G99" s="38">
        <f>G45*G13</f>
        <v>185.059863761253</v>
      </c>
    </row>
    <row r="100" spans="1:7">
      <c r="A100" s="36" t="s">
        <v>86</v>
      </c>
      <c r="B100" s="36"/>
      <c r="C100" s="37"/>
      <c r="D100" s="37"/>
      <c r="E100" s="37"/>
      <c r="F100" s="37"/>
      <c r="G100" s="38">
        <f>G99+G98+G97+G96</f>
        <v>1350.00834376125</v>
      </c>
    </row>
    <row r="101" ht="28.5" spans="1:7">
      <c r="A101" s="36" t="s">
        <v>87</v>
      </c>
      <c r="B101" s="40"/>
      <c r="C101" s="37"/>
      <c r="D101" s="37"/>
      <c r="E101" s="37"/>
      <c r="F101" s="37"/>
      <c r="G101" s="38">
        <f>G100/G13</f>
        <v>150.000927084584</v>
      </c>
    </row>
    <row r="102" ht="15.75" spans="1:8">
      <c r="A102" s="41" t="s">
        <v>88</v>
      </c>
      <c r="B102" s="42"/>
      <c r="C102" s="37"/>
      <c r="D102" s="37"/>
      <c r="E102" s="37"/>
      <c r="F102" s="37"/>
      <c r="G102" s="38">
        <f>G101*G11</f>
        <v>600.003708338334</v>
      </c>
      <c r="H102" s="43" t="s">
        <v>117</v>
      </c>
    </row>
    <row r="103" spans="7:7">
      <c r="G103" s="44" t="s">
        <v>118</v>
      </c>
    </row>
  </sheetData>
  <mergeCells count="1">
    <mergeCell ref="A39:B39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101"/>
  <sheetViews>
    <sheetView topLeftCell="A73" workbookViewId="0">
      <selection activeCell="R16" sqref="R16"/>
    </sheetView>
  </sheetViews>
  <sheetFormatPr defaultColWidth="9" defaultRowHeight="15" outlineLevelCol="7"/>
  <cols>
    <col min="1" max="1" width="38.5714285714286" customWidth="1"/>
  </cols>
  <sheetData>
    <row r="3" spans="1:7">
      <c r="A3" s="1" t="s">
        <v>0</v>
      </c>
      <c r="B3" s="2"/>
      <c r="C3" s="2"/>
      <c r="D3" s="2"/>
      <c r="E3" s="2"/>
      <c r="F3" s="2"/>
      <c r="G3" s="2"/>
    </row>
    <row r="4" spans="1:7">
      <c r="A4" s="3" t="s">
        <v>121</v>
      </c>
      <c r="B4" s="2"/>
      <c r="C4" s="2"/>
      <c r="D4" s="2"/>
      <c r="E4" s="2"/>
      <c r="F4" s="2"/>
      <c r="G4" s="2"/>
    </row>
    <row r="5" spans="1:7">
      <c r="A5" s="3" t="s">
        <v>122</v>
      </c>
      <c r="B5" s="2"/>
      <c r="C5" s="2"/>
      <c r="D5" s="2"/>
      <c r="E5" s="2"/>
      <c r="F5" s="2"/>
      <c r="G5" s="2"/>
    </row>
    <row r="6" spans="1:7">
      <c r="A6" s="3" t="s">
        <v>3</v>
      </c>
      <c r="B6" s="2">
        <v>4396.6</v>
      </c>
      <c r="C6" s="2"/>
      <c r="D6" s="2"/>
      <c r="E6" s="2"/>
      <c r="F6" s="2"/>
      <c r="G6" s="2">
        <f>B6</f>
        <v>4396.6</v>
      </c>
    </row>
    <row r="7" spans="1:7">
      <c r="A7" s="4" t="s">
        <v>4</v>
      </c>
      <c r="B7" s="2">
        <v>56</v>
      </c>
      <c r="C7" s="2"/>
      <c r="D7" s="2"/>
      <c r="E7" s="2"/>
      <c r="F7" s="2"/>
      <c r="G7" s="2">
        <f t="shared" ref="G7:G17" si="0">B7</f>
        <v>56</v>
      </c>
    </row>
    <row r="8" spans="1:7">
      <c r="A8" s="4" t="s">
        <v>5</v>
      </c>
      <c r="B8" s="2">
        <v>1</v>
      </c>
      <c r="C8" s="2"/>
      <c r="D8" s="2"/>
      <c r="E8" s="2"/>
      <c r="F8" s="2"/>
      <c r="G8" s="2">
        <v>1</v>
      </c>
    </row>
    <row r="9" spans="1:7">
      <c r="A9" s="4" t="s">
        <v>6</v>
      </c>
      <c r="B9" s="2">
        <f>B8*4</f>
        <v>4</v>
      </c>
      <c r="C9" s="2"/>
      <c r="D9" s="2"/>
      <c r="E9" s="2"/>
      <c r="F9" s="2"/>
      <c r="G9" s="2">
        <f t="shared" si="0"/>
        <v>4</v>
      </c>
    </row>
    <row r="10" spans="1:7">
      <c r="A10" s="4" t="s">
        <v>7</v>
      </c>
      <c r="B10" s="2">
        <v>12</v>
      </c>
      <c r="C10" s="2"/>
      <c r="D10" s="2"/>
      <c r="E10" s="2"/>
      <c r="F10" s="2"/>
      <c r="G10" s="2">
        <f t="shared" si="0"/>
        <v>12</v>
      </c>
    </row>
    <row r="11" spans="1:7">
      <c r="A11" s="3" t="s">
        <v>8</v>
      </c>
      <c r="B11" s="2">
        <v>9</v>
      </c>
      <c r="C11" s="2"/>
      <c r="D11" s="2"/>
      <c r="E11" s="2"/>
      <c r="F11" s="2"/>
      <c r="G11" s="2">
        <f t="shared" si="0"/>
        <v>9</v>
      </c>
    </row>
    <row r="12" ht="30" spans="1:7">
      <c r="A12" s="4" t="s">
        <v>9</v>
      </c>
      <c r="B12">
        <f>B13+B14+B16+B15</f>
        <v>154154</v>
      </c>
      <c r="C12" s="2"/>
      <c r="D12" s="2"/>
      <c r="E12" s="2"/>
      <c r="F12" s="2"/>
      <c r="G12" s="2">
        <f t="shared" si="0"/>
        <v>154154</v>
      </c>
    </row>
    <row r="13" spans="1:7">
      <c r="A13" s="3" t="s">
        <v>10</v>
      </c>
      <c r="B13">
        <v>19934</v>
      </c>
      <c r="C13" s="2"/>
      <c r="D13" s="2"/>
      <c r="E13" s="2"/>
      <c r="F13" s="2"/>
      <c r="G13" s="2">
        <f t="shared" si="0"/>
        <v>19934</v>
      </c>
    </row>
    <row r="14" spans="1:7">
      <c r="A14" s="3" t="s">
        <v>11</v>
      </c>
      <c r="B14">
        <v>96810</v>
      </c>
      <c r="C14" s="2"/>
      <c r="D14" s="2"/>
      <c r="E14" s="2"/>
      <c r="F14" s="2"/>
      <c r="G14" s="2">
        <f t="shared" si="0"/>
        <v>96810</v>
      </c>
    </row>
    <row r="15" spans="1:7">
      <c r="A15" s="3" t="s">
        <v>12</v>
      </c>
      <c r="B15">
        <v>25100</v>
      </c>
      <c r="C15" s="2"/>
      <c r="D15" s="2"/>
      <c r="E15" s="2"/>
      <c r="F15" s="2"/>
      <c r="G15" s="2">
        <f t="shared" si="0"/>
        <v>25100</v>
      </c>
    </row>
    <row r="16" spans="1:7">
      <c r="A16" s="3" t="s">
        <v>13</v>
      </c>
      <c r="B16">
        <v>12310</v>
      </c>
      <c r="C16" s="2"/>
      <c r="D16" s="2"/>
      <c r="E16" s="2"/>
      <c r="F16" s="2"/>
      <c r="G16" s="2">
        <f t="shared" si="0"/>
        <v>12310</v>
      </c>
    </row>
    <row r="17" spans="1:7">
      <c r="A17" s="5" t="s">
        <v>14</v>
      </c>
      <c r="B17" s="6">
        <f>B24</f>
        <v>10.742732345679</v>
      </c>
      <c r="C17" s="2"/>
      <c r="D17" s="2"/>
      <c r="E17" s="2"/>
      <c r="F17" s="2"/>
      <c r="G17" s="7">
        <f t="shared" si="0"/>
        <v>10.742732345679</v>
      </c>
    </row>
    <row r="18" spans="1:7">
      <c r="A18" s="3" t="s">
        <v>15</v>
      </c>
      <c r="B18" s="8">
        <v>14232</v>
      </c>
      <c r="C18" s="2"/>
      <c r="D18" s="2"/>
      <c r="E18" s="2"/>
      <c r="F18" s="2"/>
      <c r="G18" s="2"/>
    </row>
    <row r="19" spans="1:7">
      <c r="A19" s="3" t="s">
        <v>16</v>
      </c>
      <c r="B19" s="7">
        <v>100</v>
      </c>
      <c r="C19" s="2"/>
      <c r="D19" s="2"/>
      <c r="E19" s="2"/>
      <c r="F19" s="2"/>
      <c r="G19" s="2"/>
    </row>
    <row r="20" spans="1:7">
      <c r="A20" s="3" t="s">
        <v>17</v>
      </c>
      <c r="B20" s="8">
        <f>B18*12/100</f>
        <v>1707.84</v>
      </c>
      <c r="C20" s="2"/>
      <c r="D20" s="2"/>
      <c r="E20" s="2"/>
      <c r="F20" s="2"/>
      <c r="G20" s="2"/>
    </row>
    <row r="21" spans="1:7">
      <c r="A21" s="3" t="s">
        <v>18</v>
      </c>
      <c r="B21" s="7">
        <v>0</v>
      </c>
      <c r="C21" s="2"/>
      <c r="D21" s="2"/>
      <c r="E21" s="2"/>
      <c r="F21" s="2"/>
      <c r="G21" s="2"/>
    </row>
    <row r="22" spans="1:7">
      <c r="A22" s="3" t="s">
        <v>19</v>
      </c>
      <c r="B22" s="9">
        <f>(B18+B19+B20)*30.2%</f>
        <v>4844.03168</v>
      </c>
      <c r="C22" s="2"/>
      <c r="D22" s="2"/>
      <c r="E22" s="2"/>
      <c r="F22" s="2"/>
      <c r="G22" s="2"/>
    </row>
    <row r="23" spans="1:7">
      <c r="A23" s="3" t="s">
        <v>20</v>
      </c>
      <c r="B23" s="10">
        <f>SUM(B18:B22)</f>
        <v>20883.87168</v>
      </c>
      <c r="C23" s="2"/>
      <c r="D23" s="2"/>
      <c r="E23" s="2"/>
      <c r="F23" s="2"/>
      <c r="G23" s="2"/>
    </row>
    <row r="24" ht="30" spans="1:7">
      <c r="A24" s="11" t="s">
        <v>21</v>
      </c>
      <c r="B24" s="7">
        <f>B23/18/12*1/B11</f>
        <v>10.742732345679</v>
      </c>
      <c r="C24" s="2"/>
      <c r="D24" s="2"/>
      <c r="E24" s="2"/>
      <c r="F24" s="2"/>
      <c r="G24" s="2"/>
    </row>
    <row r="25" spans="1:7">
      <c r="A25" s="3"/>
      <c r="B25" s="12"/>
      <c r="C25" s="2"/>
      <c r="D25" s="2"/>
      <c r="E25" s="2"/>
      <c r="F25" s="2"/>
      <c r="G25" s="2"/>
    </row>
    <row r="26" spans="1:7">
      <c r="A26" s="5" t="s">
        <v>22</v>
      </c>
      <c r="B26" s="13"/>
      <c r="C26" s="13"/>
      <c r="D26" s="14">
        <f>B32</f>
        <v>118.945987654321</v>
      </c>
      <c r="E26" s="2"/>
      <c r="F26" s="2"/>
      <c r="G26" s="7">
        <f>D26</f>
        <v>118.945987654321</v>
      </c>
    </row>
    <row r="27" spans="1:7">
      <c r="A27" s="15" t="s">
        <v>23</v>
      </c>
      <c r="B27" s="2">
        <f>B12</f>
        <v>154154</v>
      </c>
      <c r="C27" s="2"/>
      <c r="D27" s="2"/>
      <c r="E27" s="2"/>
      <c r="F27" s="2"/>
      <c r="G27" s="2"/>
    </row>
    <row r="28" ht="30" spans="1:7">
      <c r="A28" s="4" t="s">
        <v>24</v>
      </c>
      <c r="B28" s="2">
        <v>36</v>
      </c>
      <c r="C28" s="2"/>
      <c r="D28" s="2"/>
      <c r="E28" s="2"/>
      <c r="F28" s="2"/>
      <c r="G28" s="2"/>
    </row>
    <row r="29" spans="1:7">
      <c r="A29" s="3"/>
      <c r="B29" s="2"/>
      <c r="C29" s="2"/>
      <c r="D29" s="2"/>
      <c r="E29" s="2"/>
      <c r="F29" s="2"/>
      <c r="G29" s="2"/>
    </row>
    <row r="30" ht="30" spans="1:7">
      <c r="A30" s="4" t="s">
        <v>25</v>
      </c>
      <c r="B30" s="9">
        <f>B27/36</f>
        <v>4282.05555555556</v>
      </c>
      <c r="C30" s="2"/>
      <c r="D30" s="2"/>
      <c r="E30" s="2"/>
      <c r="F30" s="2"/>
      <c r="G30" s="2"/>
    </row>
    <row r="31" spans="1:7">
      <c r="A31" s="3" t="s">
        <v>26</v>
      </c>
      <c r="B31" s="7">
        <f>B30/B9</f>
        <v>1070.51388888889</v>
      </c>
      <c r="C31" s="2"/>
      <c r="D31" s="2"/>
      <c r="E31" s="2"/>
      <c r="F31" s="2"/>
      <c r="G31" s="2"/>
    </row>
    <row r="32" spans="1:7">
      <c r="A32" s="16" t="s">
        <v>27</v>
      </c>
      <c r="B32" s="17">
        <f>B31/B11</f>
        <v>118.945987654321</v>
      </c>
      <c r="C32" s="2"/>
      <c r="D32" s="2"/>
      <c r="E32" s="2"/>
      <c r="F32" s="2"/>
      <c r="G32" s="2"/>
    </row>
    <row r="33" spans="1:7">
      <c r="A33" s="13" t="s">
        <v>28</v>
      </c>
      <c r="B33" s="18"/>
      <c r="C33" s="19"/>
      <c r="D33" s="19"/>
      <c r="E33" s="2"/>
      <c r="F33" s="2"/>
      <c r="G33" s="2"/>
    </row>
    <row r="34" spans="1:7">
      <c r="A34" s="20" t="s">
        <v>29</v>
      </c>
      <c r="B34" s="3"/>
      <c r="C34" s="2"/>
      <c r="D34" s="2"/>
      <c r="E34" s="2"/>
      <c r="F34" s="2"/>
      <c r="G34" s="2"/>
    </row>
    <row r="35" spans="1:7">
      <c r="A35" s="21" t="s">
        <v>30</v>
      </c>
      <c r="B35" s="3"/>
      <c r="C35" s="2"/>
      <c r="D35" s="2"/>
      <c r="E35" s="2"/>
      <c r="F35" s="2"/>
      <c r="G35" s="2"/>
    </row>
    <row r="36" customHeight="1" spans="1:7">
      <c r="A36" s="21" t="s">
        <v>31</v>
      </c>
      <c r="B36" s="3"/>
      <c r="C36" s="2"/>
      <c r="D36" s="2"/>
      <c r="E36" s="2"/>
      <c r="F36" s="2"/>
      <c r="G36" s="7">
        <f>B43</f>
        <v>20.5622070845836</v>
      </c>
    </row>
    <row r="37" spans="1:7">
      <c r="A37" s="22" t="s">
        <v>32</v>
      </c>
      <c r="B37" s="22"/>
      <c r="C37" s="2"/>
      <c r="D37" s="2"/>
      <c r="E37" s="2"/>
      <c r="F37" s="2"/>
      <c r="G37" s="2"/>
    </row>
    <row r="38" spans="1:7">
      <c r="A38" s="21" t="s">
        <v>33</v>
      </c>
      <c r="B38" s="3"/>
      <c r="C38" s="2"/>
      <c r="D38" s="2"/>
      <c r="E38" s="2"/>
      <c r="F38" s="2"/>
      <c r="G38" s="7">
        <f>G17</f>
        <v>10.742732345679</v>
      </c>
    </row>
    <row r="39" spans="1:7">
      <c r="A39" s="21" t="s">
        <v>34</v>
      </c>
      <c r="B39" s="3"/>
      <c r="C39" s="2"/>
      <c r="D39" s="2"/>
      <c r="E39" s="2"/>
      <c r="F39" s="2"/>
      <c r="G39" s="7">
        <f>(G35+G36+G37)/G38</f>
        <v>1.91405746908088</v>
      </c>
    </row>
    <row r="40" spans="1:7">
      <c r="A40" s="21" t="s">
        <v>35</v>
      </c>
      <c r="B40" s="3"/>
      <c r="C40" s="2"/>
      <c r="D40" s="2"/>
      <c r="E40" s="2"/>
      <c r="F40" s="2"/>
      <c r="G40" s="7">
        <f>G38</f>
        <v>10.742732345679</v>
      </c>
    </row>
    <row r="41" spans="1:7">
      <c r="A41" s="21" t="s">
        <v>36</v>
      </c>
      <c r="B41" s="3"/>
      <c r="C41" s="2"/>
      <c r="D41" s="2"/>
      <c r="E41" s="2"/>
      <c r="F41" s="2"/>
      <c r="G41" s="7">
        <f>G36</f>
        <v>20.5622070845836</v>
      </c>
    </row>
    <row r="42" spans="1:7">
      <c r="A42" s="21"/>
      <c r="B42" s="3"/>
      <c r="C42" s="2"/>
      <c r="D42" s="2"/>
      <c r="E42" s="2"/>
      <c r="F42" s="2"/>
      <c r="G42" s="7"/>
    </row>
    <row r="43" spans="1:7">
      <c r="A43" s="5" t="s">
        <v>37</v>
      </c>
      <c r="B43" s="14">
        <f>B45</f>
        <v>20.5622070845836</v>
      </c>
      <c r="C43" s="19"/>
      <c r="D43" s="2"/>
      <c r="E43" s="2"/>
      <c r="F43" s="2"/>
      <c r="G43" s="7">
        <f>B43</f>
        <v>20.5622070845836</v>
      </c>
    </row>
    <row r="44" spans="1:7">
      <c r="A44" s="23"/>
      <c r="B44" s="20"/>
      <c r="C44" s="20"/>
      <c r="D44" s="2"/>
      <c r="E44" s="2"/>
      <c r="F44" s="2"/>
      <c r="G44" s="2"/>
    </row>
    <row r="45" spans="1:7">
      <c r="A45" s="3" t="s">
        <v>38</v>
      </c>
      <c r="B45" s="7">
        <f>B54+B55+B79</f>
        <v>20.5622070845836</v>
      </c>
      <c r="C45" s="2"/>
      <c r="D45" s="2"/>
      <c r="E45" s="2"/>
      <c r="F45" s="2"/>
      <c r="G45" s="2"/>
    </row>
    <row r="46" spans="1:7">
      <c r="A46" s="3" t="s">
        <v>39</v>
      </c>
      <c r="B46" s="7"/>
      <c r="C46" s="2"/>
      <c r="D46" s="2"/>
      <c r="E46" s="2"/>
      <c r="F46" s="2"/>
      <c r="G46" s="2"/>
    </row>
    <row r="47" spans="1:7">
      <c r="A47" s="3" t="s">
        <v>15</v>
      </c>
      <c r="B47" s="2">
        <v>12792</v>
      </c>
      <c r="C47" s="2"/>
      <c r="D47" s="2"/>
      <c r="E47" s="2"/>
      <c r="F47" s="2"/>
      <c r="G47" s="2"/>
    </row>
    <row r="48" spans="1:7">
      <c r="A48" s="3" t="s">
        <v>40</v>
      </c>
      <c r="B48" s="2">
        <v>40</v>
      </c>
      <c r="C48" s="2"/>
      <c r="D48" s="2"/>
      <c r="E48" s="2"/>
      <c r="F48" s="2"/>
      <c r="G48" s="2"/>
    </row>
    <row r="49" spans="1:7">
      <c r="A49" s="3" t="s">
        <v>41</v>
      </c>
      <c r="B49" s="2">
        <v>4</v>
      </c>
      <c r="C49" s="2"/>
      <c r="D49" s="2"/>
      <c r="E49" s="2"/>
      <c r="F49" s="2"/>
      <c r="G49" s="2"/>
    </row>
    <row r="50" spans="1:7">
      <c r="A50" s="3" t="s">
        <v>42</v>
      </c>
      <c r="B50" s="2">
        <v>1</v>
      </c>
      <c r="C50" s="2"/>
      <c r="D50" s="2"/>
      <c r="E50" s="2"/>
      <c r="F50" s="2"/>
      <c r="G50" s="2"/>
    </row>
    <row r="51" spans="1:7">
      <c r="A51" s="3" t="s">
        <v>43</v>
      </c>
      <c r="B51" s="2">
        <f>B11</f>
        <v>9</v>
      </c>
      <c r="C51" s="2"/>
      <c r="D51" s="2"/>
      <c r="E51" s="2"/>
      <c r="F51" s="2"/>
      <c r="G51" s="2"/>
    </row>
    <row r="52" spans="1:7">
      <c r="A52" s="3" t="s">
        <v>44</v>
      </c>
      <c r="B52" s="7">
        <f>B47/B48/B49/B50/B51</f>
        <v>8.88333333333333</v>
      </c>
      <c r="C52" s="2"/>
      <c r="D52" s="2"/>
      <c r="E52" s="2"/>
      <c r="F52" s="2"/>
      <c r="G52" s="2"/>
    </row>
    <row r="53" spans="1:7">
      <c r="A53" s="3" t="s">
        <v>45</v>
      </c>
      <c r="B53" s="7">
        <f>B52*30.2/100</f>
        <v>2.68276666666667</v>
      </c>
      <c r="C53" s="2"/>
      <c r="D53" s="2"/>
      <c r="E53" s="2"/>
      <c r="F53" s="2"/>
      <c r="G53" s="2"/>
    </row>
    <row r="54" spans="1:7">
      <c r="A54" s="3" t="s">
        <v>20</v>
      </c>
      <c r="B54" s="7">
        <f>B52+B53</f>
        <v>11.5661</v>
      </c>
      <c r="C54" s="2"/>
      <c r="D54" s="2"/>
      <c r="E54" s="2"/>
      <c r="F54" s="2"/>
      <c r="G54" s="2"/>
    </row>
    <row r="55" spans="1:7">
      <c r="A55" s="13" t="s">
        <v>46</v>
      </c>
      <c r="B55" s="14">
        <f>(B61+B62+B74)/B11</f>
        <v>1.32944041791697</v>
      </c>
      <c r="C55" s="19"/>
      <c r="D55" s="19"/>
      <c r="E55" s="2"/>
      <c r="F55" s="2"/>
      <c r="G55" s="7">
        <f>B55</f>
        <v>1.32944041791697</v>
      </c>
    </row>
    <row r="56" spans="1:7">
      <c r="A56" s="3" t="s">
        <v>47</v>
      </c>
      <c r="B56" s="2">
        <v>65438</v>
      </c>
      <c r="C56" s="2"/>
      <c r="D56" s="2"/>
      <c r="E56" s="2"/>
      <c r="F56" s="2"/>
      <c r="G56" s="2"/>
    </row>
    <row r="57" spans="1:7">
      <c r="A57" s="15" t="s">
        <v>48</v>
      </c>
      <c r="B57" s="2">
        <v>210</v>
      </c>
      <c r="C57" s="2"/>
      <c r="D57" s="2"/>
      <c r="E57" s="2"/>
      <c r="F57" s="2"/>
      <c r="G57" s="2"/>
    </row>
    <row r="58" spans="1:7">
      <c r="A58" s="3" t="s">
        <v>49</v>
      </c>
      <c r="B58" s="2">
        <v>12</v>
      </c>
      <c r="C58" s="2"/>
      <c r="D58" s="2"/>
      <c r="E58" s="2"/>
      <c r="F58" s="2"/>
      <c r="G58" s="2"/>
    </row>
    <row r="59" spans="1:7">
      <c r="A59" s="3" t="s">
        <v>50</v>
      </c>
      <c r="B59" s="2">
        <v>7.32</v>
      </c>
      <c r="C59" s="2"/>
      <c r="D59" s="2"/>
      <c r="E59" s="2"/>
      <c r="F59" s="2"/>
      <c r="G59" s="2"/>
    </row>
    <row r="60" spans="1:7">
      <c r="A60" s="3" t="s">
        <v>51</v>
      </c>
      <c r="B60" s="9">
        <f>B56/B57/B58</f>
        <v>25.9674603174603</v>
      </c>
      <c r="C60" s="2"/>
      <c r="D60" s="2"/>
      <c r="E60" s="2"/>
      <c r="F60" s="2"/>
      <c r="G60" s="2"/>
    </row>
    <row r="61" spans="1:7">
      <c r="A61" s="3" t="s">
        <v>52</v>
      </c>
      <c r="B61" s="7">
        <f>B60/B6*B7*B59</f>
        <v>2.42109387557052</v>
      </c>
      <c r="C61" s="2"/>
      <c r="D61" s="2"/>
      <c r="E61" s="2"/>
      <c r="F61" s="2"/>
      <c r="G61" s="7">
        <f>B61</f>
        <v>2.42109387557052</v>
      </c>
    </row>
    <row r="62" spans="1:7">
      <c r="A62" s="13" t="s">
        <v>53</v>
      </c>
      <c r="B62" s="14">
        <f>G73</f>
        <v>5.45557898412698</v>
      </c>
      <c r="C62" s="2"/>
      <c r="D62" s="2"/>
      <c r="E62" s="2"/>
      <c r="F62" s="2"/>
      <c r="G62" s="14">
        <f>B62</f>
        <v>5.45557898412698</v>
      </c>
    </row>
    <row r="63" spans="1:7">
      <c r="A63" s="24" t="s">
        <v>54</v>
      </c>
      <c r="B63" s="2"/>
      <c r="C63" s="2"/>
      <c r="D63" s="2"/>
      <c r="E63" s="2"/>
      <c r="F63" s="2"/>
      <c r="G63" s="2">
        <v>2.4</v>
      </c>
    </row>
    <row r="64" spans="1:7">
      <c r="A64" s="2" t="s">
        <v>55</v>
      </c>
      <c r="B64" s="2"/>
      <c r="C64" s="2"/>
      <c r="D64" s="2"/>
      <c r="E64" s="2"/>
      <c r="F64" s="2"/>
      <c r="G64" s="2">
        <v>210</v>
      </c>
    </row>
    <row r="65" spans="1:7">
      <c r="A65" s="24" t="s">
        <v>56</v>
      </c>
      <c r="B65" s="2"/>
      <c r="C65" s="2"/>
      <c r="D65" s="2"/>
      <c r="E65" s="2"/>
      <c r="F65" s="2"/>
      <c r="G65" s="25">
        <f>(G63/G64)*1000</f>
        <v>11.4285714285714</v>
      </c>
    </row>
    <row r="66" spans="1:7">
      <c r="A66" s="2" t="s">
        <v>57</v>
      </c>
      <c r="B66" s="2"/>
      <c r="C66" s="2"/>
      <c r="D66" s="2"/>
      <c r="E66" s="2"/>
      <c r="F66" s="2"/>
      <c r="G66" s="7">
        <f>G65/12/1000*35.16*G11</f>
        <v>0.301371428571429</v>
      </c>
    </row>
    <row r="67" spans="1:7">
      <c r="A67" s="2" t="s">
        <v>58</v>
      </c>
      <c r="B67" s="2"/>
      <c r="C67" s="2"/>
      <c r="D67" s="2"/>
      <c r="E67" s="2"/>
      <c r="F67" s="2"/>
      <c r="G67" s="7">
        <f>2*11/12/1000*35.16</f>
        <v>0.06446</v>
      </c>
    </row>
    <row r="68" spans="1:7">
      <c r="A68" s="2" t="s">
        <v>59</v>
      </c>
      <c r="B68" s="2"/>
      <c r="C68" s="2"/>
      <c r="D68" s="2"/>
      <c r="E68" s="2"/>
      <c r="F68" s="2"/>
      <c r="G68" s="7">
        <f>75/1000*35.16</f>
        <v>2.637</v>
      </c>
    </row>
    <row r="69" spans="1:7">
      <c r="A69" s="24" t="s">
        <v>60</v>
      </c>
      <c r="B69" s="2"/>
      <c r="C69" s="2"/>
      <c r="D69" s="2"/>
      <c r="E69" s="2"/>
      <c r="F69" s="2"/>
      <c r="G69" s="25">
        <f>2.2/210*1000</f>
        <v>10.4761904761905</v>
      </c>
    </row>
    <row r="70" spans="1:7">
      <c r="A70" s="24" t="s">
        <v>61</v>
      </c>
      <c r="B70" s="2"/>
      <c r="C70" s="2"/>
      <c r="D70" s="2"/>
      <c r="E70" s="2"/>
      <c r="F70" s="2"/>
      <c r="G70" s="26">
        <f>10/12/1000*28.21*G11</f>
        <v>0.211575</v>
      </c>
    </row>
    <row r="71" spans="1:7">
      <c r="A71" s="2" t="s">
        <v>62</v>
      </c>
      <c r="B71" s="2"/>
      <c r="C71" s="2"/>
      <c r="D71" s="2"/>
      <c r="E71" s="2"/>
      <c r="F71" s="2"/>
      <c r="G71" s="26">
        <f>2*G69/12/1000*28.21</f>
        <v>0.0492555555555556</v>
      </c>
    </row>
    <row r="72" spans="1:7">
      <c r="A72" s="24"/>
      <c r="B72" s="2"/>
      <c r="C72" s="27"/>
      <c r="D72" s="27"/>
      <c r="E72" s="27"/>
      <c r="F72" s="27"/>
      <c r="G72" s="26">
        <f>(0.0009+0.0018+0.075)*28.21</f>
        <v>2.191917</v>
      </c>
    </row>
    <row r="73" spans="1:7">
      <c r="A73" s="24"/>
      <c r="B73" s="2"/>
      <c r="C73" s="27"/>
      <c r="D73" s="27"/>
      <c r="E73" s="27"/>
      <c r="F73" s="27"/>
      <c r="G73" s="28">
        <f>G66+G67+G68+G70+G71+G72</f>
        <v>5.45557898412698</v>
      </c>
    </row>
    <row r="74" spans="1:7">
      <c r="A74" s="29" t="s">
        <v>63</v>
      </c>
      <c r="B74" s="28">
        <f>G78</f>
        <v>4.08829090155524</v>
      </c>
      <c r="C74" s="27"/>
      <c r="D74" s="27"/>
      <c r="E74" s="27"/>
      <c r="F74" s="27"/>
      <c r="G74" s="27">
        <v>924.8</v>
      </c>
    </row>
    <row r="75" spans="1:7">
      <c r="A75" s="2" t="s">
        <v>64</v>
      </c>
      <c r="B75" s="2"/>
      <c r="C75" s="27"/>
      <c r="D75" s="27"/>
      <c r="E75" s="27"/>
      <c r="F75" s="27"/>
      <c r="G75" s="27">
        <f>G74/8</f>
        <v>115.6</v>
      </c>
    </row>
    <row r="76" spans="1:7">
      <c r="A76" s="2" t="s">
        <v>65</v>
      </c>
      <c r="B76" s="2"/>
      <c r="C76" s="27"/>
      <c r="D76" s="27"/>
      <c r="E76" s="27"/>
      <c r="F76" s="27"/>
      <c r="G76" s="30">
        <f>G75/G6*G7/30/24*1</f>
        <v>0.00204501458197496</v>
      </c>
    </row>
    <row r="77" spans="1:7">
      <c r="A77" s="2"/>
      <c r="B77" s="2"/>
      <c r="C77" s="27"/>
      <c r="D77" s="27"/>
      <c r="E77" s="27"/>
      <c r="F77" s="27"/>
      <c r="G77" s="27">
        <v>1999.15</v>
      </c>
    </row>
    <row r="78" spans="1:7">
      <c r="A78" s="31"/>
      <c r="B78" s="27"/>
      <c r="C78" s="27"/>
      <c r="D78" s="27"/>
      <c r="E78" s="27"/>
      <c r="F78" s="27"/>
      <c r="G78" s="28">
        <f>G76*G77</f>
        <v>4.08829090155524</v>
      </c>
    </row>
    <row r="79" spans="1:7">
      <c r="A79" s="13" t="s">
        <v>67</v>
      </c>
      <c r="B79" s="24">
        <f>G84+G89</f>
        <v>7.66666666666667</v>
      </c>
      <c r="C79" s="27"/>
      <c r="D79" s="27"/>
      <c r="E79" s="27"/>
      <c r="F79" s="27"/>
      <c r="G79" s="27">
        <f>G84+G89</f>
        <v>7.66666666666667</v>
      </c>
    </row>
    <row r="80" spans="1:7">
      <c r="A80" s="27" t="s">
        <v>68</v>
      </c>
      <c r="B80" s="27"/>
      <c r="C80" s="27"/>
      <c r="D80" s="27"/>
      <c r="E80" s="27"/>
      <c r="F80" s="27"/>
      <c r="G80" s="27">
        <v>1.3</v>
      </c>
    </row>
    <row r="81" spans="1:7">
      <c r="A81" s="27" t="s">
        <v>69</v>
      </c>
      <c r="B81" s="27"/>
      <c r="C81" s="27"/>
      <c r="D81" s="27"/>
      <c r="E81" s="27"/>
      <c r="F81" s="27"/>
      <c r="G81" s="27">
        <v>1248</v>
      </c>
    </row>
    <row r="82" spans="1:7">
      <c r="A82" s="27" t="s">
        <v>70</v>
      </c>
      <c r="B82" s="27"/>
      <c r="C82" s="27"/>
      <c r="D82" s="27"/>
      <c r="E82" s="27"/>
      <c r="F82" s="27"/>
      <c r="G82" s="27">
        <v>8</v>
      </c>
    </row>
    <row r="83" spans="1:7">
      <c r="A83" s="27" t="s">
        <v>71</v>
      </c>
      <c r="B83" s="27"/>
      <c r="C83" s="27"/>
      <c r="D83" s="27"/>
      <c r="E83" s="27"/>
      <c r="F83" s="27"/>
      <c r="G83" s="27">
        <f>G81/8</f>
        <v>156</v>
      </c>
    </row>
    <row r="84" spans="1:7">
      <c r="A84" s="27" t="s">
        <v>72</v>
      </c>
      <c r="B84" s="27"/>
      <c r="C84" s="27"/>
      <c r="D84" s="27"/>
      <c r="E84" s="27"/>
      <c r="F84" s="27"/>
      <c r="G84" s="27">
        <f>G83/G9/G11</f>
        <v>4.33333333333333</v>
      </c>
    </row>
    <row r="85" spans="1:7">
      <c r="A85" s="27" t="s">
        <v>73</v>
      </c>
      <c r="B85" s="27"/>
      <c r="C85" s="27"/>
      <c r="D85" s="27"/>
      <c r="E85" s="27"/>
      <c r="F85" s="27"/>
      <c r="G85" s="27">
        <v>1.04</v>
      </c>
    </row>
    <row r="86" spans="1:7">
      <c r="A86" s="27" t="s">
        <v>74</v>
      </c>
      <c r="B86" s="27"/>
      <c r="C86" s="27"/>
      <c r="D86" s="27"/>
      <c r="E86" s="27"/>
      <c r="F86" s="27"/>
      <c r="G86" s="27">
        <v>960</v>
      </c>
    </row>
    <row r="87" spans="1:7">
      <c r="A87" s="27" t="s">
        <v>70</v>
      </c>
      <c r="B87" s="27"/>
      <c r="C87" s="27"/>
      <c r="D87" s="27"/>
      <c r="E87" s="27"/>
      <c r="F87" s="27"/>
      <c r="G87" s="27">
        <v>8</v>
      </c>
    </row>
    <row r="88" spans="1:7">
      <c r="A88" s="27" t="s">
        <v>75</v>
      </c>
      <c r="B88" s="27"/>
      <c r="C88" s="27"/>
      <c r="D88" s="27"/>
      <c r="E88" s="27"/>
      <c r="F88" s="27"/>
      <c r="G88" s="27">
        <f>G86/G87</f>
        <v>120</v>
      </c>
    </row>
    <row r="89" spans="1:7">
      <c r="A89" s="27" t="s">
        <v>76</v>
      </c>
      <c r="B89" s="27"/>
      <c r="C89" s="27"/>
      <c r="D89" s="27"/>
      <c r="E89" s="27"/>
      <c r="F89" s="27"/>
      <c r="G89" s="27">
        <f>G88/G9/G11</f>
        <v>3.33333333333333</v>
      </c>
    </row>
    <row r="90" spans="1:7">
      <c r="A90" s="27" t="s">
        <v>77</v>
      </c>
      <c r="B90" s="32"/>
      <c r="C90" s="2" t="s">
        <v>78</v>
      </c>
      <c r="D90" s="2"/>
      <c r="E90" s="2"/>
      <c r="F90" s="2"/>
      <c r="G90" s="2">
        <f>G84+G89</f>
        <v>7.66666666666667</v>
      </c>
    </row>
    <row r="91" spans="1:7">
      <c r="A91" s="33" t="s">
        <v>79</v>
      </c>
      <c r="B91" s="33"/>
      <c r="C91" s="2"/>
      <c r="D91" s="2"/>
      <c r="E91" s="2"/>
      <c r="F91" s="2"/>
      <c r="G91" s="2"/>
    </row>
    <row r="92" spans="1:7">
      <c r="A92" s="34" t="s">
        <v>80</v>
      </c>
      <c r="B92" s="35"/>
      <c r="C92" s="2"/>
      <c r="D92" s="2"/>
      <c r="E92" s="2"/>
      <c r="F92" s="2"/>
      <c r="G92" s="2"/>
    </row>
    <row r="93" spans="1:7">
      <c r="A93" s="36" t="s">
        <v>81</v>
      </c>
      <c r="B93" s="36"/>
      <c r="C93" s="37"/>
      <c r="D93" s="37"/>
      <c r="E93" s="37"/>
      <c r="F93" s="37"/>
      <c r="G93" s="37"/>
    </row>
    <row r="94" ht="28.5" spans="1:7">
      <c r="A94" s="36" t="s">
        <v>82</v>
      </c>
      <c r="B94" s="36"/>
      <c r="C94" s="37"/>
      <c r="D94" s="37"/>
      <c r="E94" s="37"/>
      <c r="F94" s="37"/>
      <c r="G94" s="38">
        <f>G17*G11</f>
        <v>96.6845911111111</v>
      </c>
    </row>
    <row r="95" spans="1:7">
      <c r="A95" s="36" t="s">
        <v>83</v>
      </c>
      <c r="B95" s="36"/>
      <c r="C95" s="37"/>
      <c r="D95" s="37"/>
      <c r="E95" s="37"/>
      <c r="F95" s="37"/>
      <c r="G95" s="39">
        <f>G26*G11</f>
        <v>1070.51388888889</v>
      </c>
    </row>
    <row r="96" ht="42.75" spans="1:7">
      <c r="A96" s="36" t="s">
        <v>84</v>
      </c>
      <c r="B96" s="36"/>
      <c r="C96" s="37"/>
      <c r="D96" s="37"/>
      <c r="E96" s="37"/>
      <c r="F96" s="38"/>
      <c r="G96" s="37">
        <v>0</v>
      </c>
    </row>
    <row r="97" ht="28.5" spans="1:7">
      <c r="A97" s="36" t="s">
        <v>85</v>
      </c>
      <c r="B97" s="36"/>
      <c r="C97" s="37"/>
      <c r="D97" s="37"/>
      <c r="E97" s="37"/>
      <c r="F97" s="37"/>
      <c r="G97" s="38">
        <f>G43*G11</f>
        <v>185.059863761253</v>
      </c>
    </row>
    <row r="98" spans="1:7">
      <c r="A98" s="36" t="s">
        <v>86</v>
      </c>
      <c r="B98" s="36"/>
      <c r="C98" s="37"/>
      <c r="D98" s="37"/>
      <c r="E98" s="37"/>
      <c r="F98" s="37"/>
      <c r="G98" s="38">
        <f>G97+G96+G95+G94</f>
        <v>1352.25834376125</v>
      </c>
    </row>
    <row r="99" spans="1:7">
      <c r="A99" s="36" t="s">
        <v>87</v>
      </c>
      <c r="B99" s="40"/>
      <c r="C99" s="37"/>
      <c r="D99" s="37"/>
      <c r="E99" s="37"/>
      <c r="F99" s="37"/>
      <c r="G99" s="38">
        <f>G98/G11</f>
        <v>150.250927084584</v>
      </c>
    </row>
    <row r="100" ht="15.75" spans="1:8">
      <c r="A100" s="41" t="s">
        <v>88</v>
      </c>
      <c r="B100" s="42"/>
      <c r="C100" s="37"/>
      <c r="D100" s="37"/>
      <c r="E100" s="37"/>
      <c r="F100" s="37"/>
      <c r="G100" s="38">
        <f>G99*G9</f>
        <v>601.003708338334</v>
      </c>
      <c r="H100" s="43"/>
    </row>
    <row r="101" spans="7:7">
      <c r="G101" s="44"/>
    </row>
  </sheetData>
  <mergeCells count="1">
    <mergeCell ref="A37:B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Почитай-ка</vt:lpstr>
      <vt:lpstr>Тайны математики</vt:lpstr>
      <vt:lpstr>Мир вокруг нас</vt:lpstr>
      <vt:lpstr>ритмика</vt:lpstr>
      <vt:lpstr>Школа будущего первоклассника</vt:lpstr>
      <vt:lpstr>Каллиграфия</vt:lpstr>
      <vt:lpstr>Мой путь</vt:lpstr>
      <vt:lpstr>Меридиан</vt:lpstr>
      <vt:lpstr>Счастливый английский</vt:lpstr>
      <vt:lpstr>Юный физик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2026-01-17T05:00:28Z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0E2613C7E9474659A645D858F865B959_12</vt:lpwstr>
  </property>
  <property fmtid="{D5CDD505-2E9C-101B-9397-08002B2CF9AE}" pid="3" name="KSOProductBuildVer">
    <vt:lpwstr>1049-12.2.0.23196</vt:lpwstr>
  </property>
</Properties>
</file>